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Almborg\AppData\Local\Microsoft\Windows\INetCache\Content.Outlook\68W8239E\"/>
    </mc:Choice>
  </mc:AlternateContent>
  <xr:revisionPtr revIDLastSave="0" documentId="13_ncr:1_{821EAF2C-2130-43F7-96D4-BDFCEA35D7EC}" xr6:coauthVersionLast="43" xr6:coauthVersionMax="43" xr10:uidLastSave="{00000000-0000-0000-0000-000000000000}"/>
  <bookViews>
    <workbookView xWindow="1860" yWindow="1860" windowWidth="21585" windowHeight="11385" xr2:uid="{00000000-000D-0000-FFFF-FFFF00000000}"/>
  </bookViews>
  <sheets>
    <sheet name="Operating (2019-2020)" sheetId="1" r:id="rId1"/>
    <sheet name="Foundation (2019-2020)" sheetId="2" r:id="rId2"/>
    <sheet name="Sheet3" sheetId="3" r:id="rId3"/>
  </sheets>
  <definedNames>
    <definedName name="_xlnm.Print_Titles" localSheetId="1">'Foundation (2019-2020)'!$1:$2</definedName>
    <definedName name="_xlnm.Print_Titles" localSheetId="0">'Operating (2019-2020)'!$1:$2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1" i="1" l="1"/>
  <c r="K97" i="1"/>
  <c r="K93" i="1"/>
  <c r="K94" i="1" s="1"/>
  <c r="K85" i="1"/>
  <c r="K80" i="1"/>
  <c r="K72" i="1"/>
  <c r="K66" i="1"/>
  <c r="K58" i="1"/>
  <c r="K48" i="1"/>
  <c r="K43" i="1"/>
  <c r="K73" i="1" s="1"/>
  <c r="K33" i="1"/>
  <c r="K26" i="1"/>
  <c r="K35" i="1" s="1"/>
  <c r="K6" i="1"/>
  <c r="O16" i="2"/>
  <c r="M16" i="2"/>
  <c r="O15" i="2"/>
  <c r="M15" i="2"/>
  <c r="O12" i="2"/>
  <c r="M12" i="2"/>
  <c r="O11" i="2"/>
  <c r="M11" i="2"/>
  <c r="K23" i="2"/>
  <c r="J23" i="2"/>
  <c r="I23" i="2"/>
  <c r="J31" i="2"/>
  <c r="K31" i="2"/>
  <c r="I31" i="2"/>
  <c r="K87" i="2"/>
  <c r="K83" i="2"/>
  <c r="K76" i="2"/>
  <c r="K73" i="2"/>
  <c r="K70" i="2"/>
  <c r="K66" i="2"/>
  <c r="K60" i="2"/>
  <c r="K42" i="2"/>
  <c r="K7" i="2"/>
  <c r="J76" i="2"/>
  <c r="J87" i="2"/>
  <c r="I87" i="2"/>
  <c r="I76" i="2"/>
  <c r="K102" i="1" l="1"/>
  <c r="K103" i="1" s="1"/>
  <c r="K88" i="2"/>
  <c r="K90" i="2" s="1"/>
  <c r="K25" i="2"/>
  <c r="M13" i="2" l="1"/>
  <c r="O17" i="2"/>
  <c r="K91" i="2"/>
  <c r="M22" i="2"/>
  <c r="O22" i="2"/>
  <c r="O13" i="2"/>
  <c r="M17" i="2"/>
  <c r="E14" i="1"/>
  <c r="I14" i="1" s="1"/>
  <c r="I66" i="2" l="1"/>
  <c r="J66" i="2"/>
  <c r="I7" i="2" l="1"/>
  <c r="J60" i="2"/>
  <c r="J42" i="2"/>
  <c r="I60" i="2"/>
  <c r="I42" i="2"/>
  <c r="J26" i="1"/>
  <c r="I83" i="1"/>
  <c r="I68" i="1" l="1"/>
  <c r="J101" i="1" l="1"/>
  <c r="J33" i="1" l="1"/>
  <c r="J97" i="1" l="1"/>
  <c r="J93" i="1"/>
  <c r="J85" i="1"/>
  <c r="J80" i="1"/>
  <c r="J66" i="1"/>
  <c r="J58" i="1"/>
  <c r="J48" i="1"/>
  <c r="J43" i="1"/>
  <c r="J35" i="1"/>
  <c r="J6" i="1"/>
  <c r="J83" i="2"/>
  <c r="J73" i="2"/>
  <c r="J70" i="2"/>
  <c r="J25" i="2"/>
  <c r="J7" i="2"/>
  <c r="J88" i="2" l="1"/>
  <c r="J91" i="2" s="1"/>
  <c r="J94" i="1"/>
  <c r="J73" i="1"/>
  <c r="I19" i="1"/>
  <c r="E16" i="1"/>
  <c r="I16" i="1" s="1"/>
  <c r="E15" i="1"/>
  <c r="I15" i="1" s="1"/>
  <c r="E13" i="1"/>
  <c r="I13" i="1" s="1"/>
  <c r="E12" i="1"/>
  <c r="I12" i="1" s="1"/>
  <c r="I6" i="1"/>
  <c r="J102" i="1" l="1"/>
  <c r="J103" i="1" s="1"/>
  <c r="J90" i="2"/>
  <c r="I101" i="1" l="1"/>
  <c r="I83" i="2" l="1"/>
  <c r="I73" i="2" l="1"/>
  <c r="I91" i="1"/>
  <c r="I58" i="1" l="1"/>
  <c r="I25" i="2"/>
  <c r="I93" i="1"/>
  <c r="I33" i="1"/>
  <c r="I70" i="2"/>
  <c r="I88" i="2" s="1"/>
  <c r="I97" i="1"/>
  <c r="I84" i="1"/>
  <c r="I80" i="1"/>
  <c r="I72" i="1"/>
  <c r="I65" i="1"/>
  <c r="I64" i="1"/>
  <c r="I63" i="1"/>
  <c r="I62" i="1"/>
  <c r="I61" i="1"/>
  <c r="I47" i="1"/>
  <c r="I46" i="1"/>
  <c r="I45" i="1"/>
  <c r="I42" i="1"/>
  <c r="F41" i="1"/>
  <c r="I41" i="1" s="1"/>
  <c r="F40" i="1"/>
  <c r="I40" i="1" s="1"/>
  <c r="E11" i="1"/>
  <c r="I11" i="1" s="1"/>
  <c r="I85" i="1" l="1"/>
  <c r="I94" i="1" s="1"/>
  <c r="I26" i="1"/>
  <c r="I35" i="1" s="1"/>
  <c r="I91" i="2"/>
  <c r="I43" i="1"/>
  <c r="I66" i="1"/>
  <c r="I48" i="1"/>
  <c r="I90" i="2" l="1"/>
  <c r="I73" i="1"/>
  <c r="I102" i="1" s="1"/>
  <c r="I103" i="1" s="1"/>
</calcChain>
</file>

<file path=xl/sharedStrings.xml><?xml version="1.0" encoding="utf-8"?>
<sst xmlns="http://schemas.openxmlformats.org/spreadsheetml/2006/main" count="242" uniqueCount="200">
  <si>
    <t>Dues</t>
  </si>
  <si>
    <t>Membership Dues</t>
  </si>
  <si>
    <t>AMT/QTR</t>
  </si>
  <si>
    <t>AMT/YR</t>
  </si>
  <si>
    <t>Amount</t>
  </si>
  <si>
    <t>Number</t>
  </si>
  <si>
    <t>Fee</t>
  </si>
  <si>
    <t>Meal Price</t>
  </si>
  <si>
    <t>Member Meals</t>
  </si>
  <si>
    <t>Estimate</t>
  </si>
  <si>
    <t>Weeks</t>
  </si>
  <si>
    <t>Rotary International Dues (Twice/Year)</t>
  </si>
  <si>
    <t>Meals</t>
  </si>
  <si>
    <t>Frequency</t>
  </si>
  <si>
    <t>RI Honorary Member Dues (Twice/Year)</t>
  </si>
  <si>
    <t>Rotary District Dues</t>
  </si>
  <si>
    <t>Postage</t>
  </si>
  <si>
    <t>Training</t>
  </si>
  <si>
    <t>Training for Youth Protection Requirements</t>
  </si>
  <si>
    <t>Rotary Image/Advertising</t>
  </si>
  <si>
    <t>Web Hosting</t>
  </si>
  <si>
    <t>P.O. Box</t>
  </si>
  <si>
    <t>Storage Unit</t>
  </si>
  <si>
    <t>District Conference Program Ad</t>
  </si>
  <si>
    <t>Pre-PETS</t>
  </si>
  <si>
    <t>Fees</t>
  </si>
  <si>
    <t>PETS</t>
  </si>
  <si>
    <t>Rotary Leadership Institute</t>
  </si>
  <si>
    <t>District Conference</t>
  </si>
  <si>
    <t>Guest Speakers Gifts</t>
  </si>
  <si>
    <t>Past President's Pin</t>
  </si>
  <si>
    <t>Past President's Plaque</t>
  </si>
  <si>
    <t>Chamber Fee</t>
  </si>
  <si>
    <t>Sub-total of Training Expenses</t>
  </si>
  <si>
    <t>Recognition/Gifts</t>
  </si>
  <si>
    <t>Sub-total of Meals Expenses</t>
  </si>
  <si>
    <t>Sub-total of Dues Expenses</t>
  </si>
  <si>
    <t>Sub-total of Administrative Expenses</t>
  </si>
  <si>
    <t>Administrative Expenses</t>
  </si>
  <si>
    <t>Sub-total of Recognition/Gifts Expenses</t>
  </si>
  <si>
    <t>Summer Party</t>
  </si>
  <si>
    <t>Membership</t>
  </si>
  <si>
    <t>Membership Materials</t>
  </si>
  <si>
    <t>District Matching Grant</t>
  </si>
  <si>
    <t>Estimated Expenses</t>
  </si>
  <si>
    <t>Community Services</t>
  </si>
  <si>
    <t>Loisanne's Hope House "Festival of Trees"</t>
  </si>
  <si>
    <t>"Ringing the Bell" for Salvation Army</t>
  </si>
  <si>
    <t>Youth Services (New Generations)</t>
  </si>
  <si>
    <t>Dictionaries for 3rd Grade Stafford County Students</t>
  </si>
  <si>
    <t>Stafford High School Interact Club/Sponsor</t>
  </si>
  <si>
    <t>Colonial Forge High School Interact Club/Sponsor</t>
  </si>
  <si>
    <t>Speech Contest</t>
  </si>
  <si>
    <t>International Service</t>
  </si>
  <si>
    <t>Vocational Service</t>
  </si>
  <si>
    <t>Christmas Caroling with Interact Club(s)/Two Assisted Living Facilities (Pizzas)</t>
  </si>
  <si>
    <t>Sub-total Community Services Expenses</t>
  </si>
  <si>
    <t>Sub-total Youth Services Expenses</t>
  </si>
  <si>
    <t>Rotary Foundation</t>
  </si>
  <si>
    <t>Sub-total Vocational Service Expenses</t>
  </si>
  <si>
    <t>Sub-total International Service Expenses</t>
  </si>
  <si>
    <t>Sub-total Rotary Foundation Expenses</t>
  </si>
  <si>
    <t>Estimated Budget Surplus/Shortfall</t>
  </si>
  <si>
    <t>Cost</t>
  </si>
  <si>
    <r>
      <t>Last Wednesday Events</t>
    </r>
    <r>
      <rPr>
        <b/>
        <sz val="11"/>
        <color theme="1"/>
        <rFont val="Calibri"/>
        <family val="2"/>
        <scheme val="minor"/>
      </rPr>
      <t>*</t>
    </r>
  </si>
  <si>
    <t>Fall Social</t>
  </si>
  <si>
    <t>Winter Holiday Party</t>
  </si>
  <si>
    <t>Spring Party</t>
  </si>
  <si>
    <t>*12th Last Wednesday Event is Installation Banquet</t>
  </si>
  <si>
    <t>Club Service Special Events</t>
  </si>
  <si>
    <t>Members</t>
  </si>
  <si>
    <t>Guests</t>
  </si>
  <si>
    <t>Club Operations</t>
  </si>
  <si>
    <t>Sub-total of Club Operations</t>
  </si>
  <si>
    <t>Anticipated Income from Club Service Special Events</t>
  </si>
  <si>
    <t>Sub-total of Income from Special Events</t>
  </si>
  <si>
    <t>Events</t>
  </si>
  <si>
    <t>Club Service Operations</t>
  </si>
  <si>
    <t>Sub-total of Operations</t>
  </si>
  <si>
    <t>Sub-total of Special Events</t>
  </si>
  <si>
    <t>State Corporation Commission Fees</t>
  </si>
  <si>
    <t>Estimated Budgeted Surplus/Shortfall</t>
  </si>
  <si>
    <t>Estimated Income</t>
  </si>
  <si>
    <t>Mary Washington University Rotaract Club/Sponsor</t>
  </si>
  <si>
    <t>Fundraising Expenses</t>
  </si>
  <si>
    <t>Sub-total Fundraising Expenses</t>
  </si>
  <si>
    <t>Mountain View High School Interact Club/Sponsor</t>
  </si>
  <si>
    <t>Stafford Armed Service Memorial Fund Transfer Activity</t>
  </si>
  <si>
    <t>Accounting Fees</t>
  </si>
  <si>
    <t>Bank Stop-Payment Charge</t>
  </si>
  <si>
    <t>Printing &amp; Copying</t>
  </si>
  <si>
    <t>State Corporation Registration</t>
  </si>
  <si>
    <t>Supplies</t>
  </si>
  <si>
    <t>Sub-total Administrative Expenses</t>
  </si>
  <si>
    <t>Transfer to Stafford Armed Services Memorial</t>
  </si>
  <si>
    <t>Budget</t>
  </si>
  <si>
    <t>Member Contributions (EREY)</t>
  </si>
  <si>
    <t>Interest-Savings, Short-term CD</t>
  </si>
  <si>
    <t>Gifts/Awards/Certificates</t>
  </si>
  <si>
    <t>Transfers</t>
  </si>
  <si>
    <t>Transfer to Rotary Foundation</t>
  </si>
  <si>
    <t>Club Administration</t>
  </si>
  <si>
    <t>Total of Administration Expenses</t>
  </si>
  <si>
    <t>Total of Rotary Image/Advertising Expenses</t>
  </si>
  <si>
    <t>Total of Club Service Expenses</t>
  </si>
  <si>
    <t>Total of Membership Expenses</t>
  </si>
  <si>
    <t>Total of Transfers</t>
  </si>
  <si>
    <t>Foundation Accounts Balance Forward</t>
  </si>
  <si>
    <t>Polio Plus Donation</t>
  </si>
  <si>
    <t>Total Foundation Expenses</t>
  </si>
  <si>
    <t>Operating Accounts Balance Forward</t>
  </si>
  <si>
    <t>Membership Dues (Corporate)</t>
  </si>
  <si>
    <t>Membership Dues (Family)</t>
  </si>
  <si>
    <t>Membership Dues (R85)</t>
  </si>
  <si>
    <t>Membership Dues (Other)</t>
  </si>
  <si>
    <t>Potential New Member Meals</t>
  </si>
  <si>
    <t>Club Deposit (Fines &amp; Happy Cup)</t>
  </si>
  <si>
    <t>Club Deposit 50/50 (Operating &amp; Progressive)</t>
  </si>
  <si>
    <t>Club Deposit (Guest Meals)</t>
  </si>
  <si>
    <t>Bank Service Charges/Supplies</t>
  </si>
  <si>
    <t>Academic/Vocational Scholarships (Stafford, Mountain View Interact Students)</t>
  </si>
  <si>
    <t>Annual Christmas Gifts (Riverside Staff)</t>
  </si>
  <si>
    <t>Transfer to Stafford Rotary Foundation</t>
  </si>
  <si>
    <t>Area Agency on Aging</t>
  </si>
  <si>
    <t>Volunteers for the Blind</t>
  </si>
  <si>
    <t>2018-2019</t>
  </si>
  <si>
    <t>Installation Banquet (Members/Guests)</t>
  </si>
  <si>
    <t>Guest Meals</t>
  </si>
  <si>
    <t>Progressive Winners</t>
  </si>
  <si>
    <t>District Training Assembly</t>
  </si>
  <si>
    <t>Member Contributions</t>
  </si>
  <si>
    <t>Special Requests/New Initiatives</t>
  </si>
  <si>
    <t>Heather Empfield Day School</t>
  </si>
  <si>
    <t>Blue Star Mothers</t>
  </si>
  <si>
    <t>Interest Earnings</t>
  </si>
  <si>
    <t>Public Image</t>
  </si>
  <si>
    <t>Sub-total Public Image Expenses</t>
  </si>
  <si>
    <t>Other Income (T-shirts; Badges; Fees)</t>
  </si>
  <si>
    <t>Caring and Sharing (Cards/Flowers for Members/Special Collections)</t>
  </si>
  <si>
    <t>Installation Banquet Gifts</t>
  </si>
  <si>
    <t>Corporate Contributions</t>
  </si>
  <si>
    <t>Herrera Scholarship Fund</t>
  </si>
  <si>
    <t>Adjustment, Uncleared Checks</t>
  </si>
  <si>
    <t>District Reimbursements</t>
  </si>
  <si>
    <t>Actual YTD</t>
  </si>
  <si>
    <t xml:space="preserve">Stafford Rotary Foundation Budget (2019-2020) </t>
  </si>
  <si>
    <t xml:space="preserve">Stafford Rotary Club Operating Budget (2019-2020) </t>
  </si>
  <si>
    <t>Mental Health Association (Suicide Prevention Walk)</t>
  </si>
  <si>
    <t>Stafford County Schools (Backpacks)</t>
  </si>
  <si>
    <t>Stafford County Schools (Operation Warm)</t>
  </si>
  <si>
    <t>Stafford Junction</t>
  </si>
  <si>
    <t>Special Request/New Initiatives</t>
  </si>
  <si>
    <t>Shelterbox</t>
  </si>
  <si>
    <t>Joint Chantilly/Centreville Rotary Clubs Haiti Project</t>
  </si>
  <si>
    <t>Global Grant</t>
  </si>
  <si>
    <t>Outstanding Community Service Awards</t>
  </si>
  <si>
    <t xml:space="preserve">Meals of Hope (50,000 Meals) </t>
  </si>
  <si>
    <t>Membership Dues (Next Gen)</t>
  </si>
  <si>
    <t>Proposed Operating Budget for 2019-2020:</t>
  </si>
  <si>
    <t>Total Estimated Income for 2019-2020:</t>
  </si>
  <si>
    <t>Stafford Rotary Promotion/Advertising</t>
  </si>
  <si>
    <t>Total Estimated Operating Expenses for 2019-2020:</t>
  </si>
  <si>
    <t>2019-2020</t>
  </si>
  <si>
    <t>Sounds of Summer Rotary Sponsorship</t>
  </si>
  <si>
    <t>CapSteps</t>
  </si>
  <si>
    <t>TBD</t>
  </si>
  <si>
    <t>Rev</t>
  </si>
  <si>
    <t>Exp</t>
  </si>
  <si>
    <t>Net</t>
  </si>
  <si>
    <t>RY 19-20</t>
  </si>
  <si>
    <t>RY 18-19</t>
  </si>
  <si>
    <t>RY 17-18</t>
  </si>
  <si>
    <t>Fundraising, Expenses and Net</t>
  </si>
  <si>
    <t>Boy Scouts - Scout Reach</t>
  </si>
  <si>
    <t>Fundraising Event 1: Capitol Steps Comedy Event</t>
  </si>
  <si>
    <t>Fundraising Event 2: TBD</t>
  </si>
  <si>
    <t>4-Students for Rotary Youth Leadership Awards (RYLA)</t>
  </si>
  <si>
    <t>Food Drive Campaign: Mountain View Interact Club Food Drive</t>
  </si>
  <si>
    <t>Miscellaneous Income: Amazon Smile; Network for Good</t>
  </si>
  <si>
    <t>Proposed Foundation Budget for 2019-2020:</t>
  </si>
  <si>
    <t>Adjustment, Transfer from Operating Account</t>
  </si>
  <si>
    <t>Transfer to Money Market Account</t>
  </si>
  <si>
    <t>Sub-total Transfer Activity</t>
  </si>
  <si>
    <t>Riverside Youth Theater Summer Camp (2 Attendees)(Summer 2018)</t>
  </si>
  <si>
    <t>Riverside Youth Theater Summer Camp (2 Attendees)(Summer 2019)</t>
  </si>
  <si>
    <t>Transfer to Operating Account</t>
  </si>
  <si>
    <t>Prior Yr</t>
  </si>
  <si>
    <t>Operating Account Balance Forward as of 06/30/19:</t>
  </si>
  <si>
    <t>Money Market Account Balance Forward as of 06/30/19:</t>
  </si>
  <si>
    <t>Combined Operating/Money Market Account Balances as of 06/30/19:</t>
  </si>
  <si>
    <t>As of 6/30/19</t>
  </si>
  <si>
    <t>Foundation Balance Forward as of 06/30/19:</t>
  </si>
  <si>
    <t>Foundation Money Market as of 06/30/19:</t>
  </si>
  <si>
    <t>Stafford Armed Services Memorial Balance as of 06/30/19:</t>
  </si>
  <si>
    <t>Combined Foundation/Armed Services Memorial Account Balances as of 06/30/19:</t>
  </si>
  <si>
    <t>Transfer to Foundation Reserve (MM)</t>
  </si>
  <si>
    <t>Transfer from Foundation Reserve (Oberle Vocational Scholarship 2017-2018)</t>
  </si>
  <si>
    <t>Total Estimated Income for 2019-2020 Including Transfer Activity</t>
  </si>
  <si>
    <t>Vocational Grant (Oberle School Graduating Senior)(2017-2018 Award)</t>
  </si>
  <si>
    <t>Total Estimated Rotary Foundation Expenses for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</si>
</sst>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1" fillId="0" borderId="0" xfId="0" applyNumberFormat="1" applyFont="1"/>
    <xf numFmtId="44" fontId="0" fillId="0" borderId="0" xfId="0" applyNumberFormat="1" applyAlignment="1">
      <alignment horizontal="right"/>
    </xf>
    <xf numFmtId="4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44" fontId="5" fillId="0" borderId="0" xfId="0" applyNumberFormat="1" applyFont="1"/>
    <xf numFmtId="164" fontId="2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44" fontId="0" fillId="0" borderId="0" xfId="0" applyNumberFormat="1" applyFill="1"/>
    <xf numFmtId="164" fontId="1" fillId="0" borderId="0" xfId="0" applyNumberFormat="1" applyFont="1" applyFill="1"/>
    <xf numFmtId="44" fontId="1" fillId="0" borderId="0" xfId="0" applyNumberFormat="1" applyFont="1" applyFill="1"/>
    <xf numFmtId="164" fontId="2" fillId="0" borderId="0" xfId="0" applyNumberFormat="1" applyFont="1" applyFill="1"/>
    <xf numFmtId="44" fontId="2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Alignment="1">
      <alignment horizontal="right"/>
    </xf>
    <xf numFmtId="164" fontId="0" fillId="0" borderId="0" xfId="0" applyNumberFormat="1" applyFont="1"/>
    <xf numFmtId="4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workbookViewId="0">
      <selection activeCell="I1" sqref="I1"/>
    </sheetView>
  </sheetViews>
  <sheetFormatPr defaultRowHeight="15" x14ac:dyDescent="0.25"/>
  <cols>
    <col min="5" max="5" width="10.28515625" bestFit="1" customWidth="1"/>
    <col min="6" max="6" width="10.5703125" bestFit="1" customWidth="1"/>
    <col min="7" max="7" width="10.42578125" bestFit="1" customWidth="1"/>
    <col min="9" max="11" width="12.28515625" bestFit="1" customWidth="1"/>
  </cols>
  <sheetData>
    <row r="1" spans="1:11" x14ac:dyDescent="0.25">
      <c r="A1" s="2" t="s">
        <v>146</v>
      </c>
      <c r="F1" s="1"/>
      <c r="I1" s="3" t="s">
        <v>162</v>
      </c>
      <c r="J1" s="3" t="s">
        <v>162</v>
      </c>
      <c r="K1" s="3" t="s">
        <v>125</v>
      </c>
    </row>
    <row r="2" spans="1:11" x14ac:dyDescent="0.25">
      <c r="A2" s="2"/>
      <c r="F2" s="1"/>
      <c r="I2" s="3" t="s">
        <v>95</v>
      </c>
      <c r="J2" s="3" t="s">
        <v>144</v>
      </c>
      <c r="K2" s="3" t="s">
        <v>186</v>
      </c>
    </row>
    <row r="3" spans="1:11" x14ac:dyDescent="0.25">
      <c r="A3" s="1" t="s">
        <v>110</v>
      </c>
      <c r="F3" s="1"/>
      <c r="K3" t="s">
        <v>190</v>
      </c>
    </row>
    <row r="4" spans="1:11" x14ac:dyDescent="0.25">
      <c r="A4" t="s">
        <v>187</v>
      </c>
      <c r="F4" s="3"/>
      <c r="G4" s="3"/>
      <c r="H4" s="3"/>
      <c r="I4" s="4">
        <v>0</v>
      </c>
      <c r="J4" s="4">
        <v>6275.7</v>
      </c>
      <c r="K4" s="4">
        <v>6275.7</v>
      </c>
    </row>
    <row r="5" spans="1:11" x14ac:dyDescent="0.25">
      <c r="A5" t="s">
        <v>188</v>
      </c>
      <c r="F5" s="3"/>
      <c r="G5" s="3"/>
      <c r="H5" s="3"/>
      <c r="I5" s="4">
        <v>0</v>
      </c>
      <c r="J5" s="4">
        <v>11245.47</v>
      </c>
      <c r="K5" s="4">
        <v>11245.47</v>
      </c>
    </row>
    <row r="6" spans="1:11" ht="17.25" x14ac:dyDescent="0.4">
      <c r="A6" s="2" t="s">
        <v>189</v>
      </c>
      <c r="F6" s="3"/>
      <c r="G6" s="3"/>
      <c r="H6" s="3"/>
      <c r="I6" s="20">
        <f>SUM(I4:I5)</f>
        <v>0</v>
      </c>
      <c r="J6" s="20">
        <f>SUM(J4:J5)</f>
        <v>17521.169999999998</v>
      </c>
      <c r="K6" s="20">
        <f>SUM(K4:K5)</f>
        <v>17521.169999999998</v>
      </c>
    </row>
    <row r="7" spans="1:11" x14ac:dyDescent="0.25">
      <c r="A7" s="2"/>
      <c r="F7" s="3"/>
      <c r="G7" s="3"/>
      <c r="H7" s="3"/>
      <c r="I7" s="4"/>
      <c r="J7" s="4"/>
      <c r="K7" s="4"/>
    </row>
    <row r="8" spans="1:11" x14ac:dyDescent="0.25">
      <c r="A8" s="2" t="s">
        <v>158</v>
      </c>
      <c r="F8" s="3"/>
      <c r="G8" s="3"/>
      <c r="H8" s="3"/>
      <c r="I8" s="7"/>
      <c r="J8" s="4"/>
      <c r="K8" s="4"/>
    </row>
    <row r="9" spans="1:11" x14ac:dyDescent="0.25">
      <c r="A9" s="2" t="s">
        <v>82</v>
      </c>
      <c r="F9" s="3"/>
      <c r="G9" s="3"/>
      <c r="H9" s="3"/>
      <c r="I9" s="7"/>
      <c r="J9" s="4"/>
      <c r="K9" s="4"/>
    </row>
    <row r="10" spans="1:11" x14ac:dyDescent="0.25">
      <c r="A10" s="1" t="s">
        <v>72</v>
      </c>
      <c r="D10" s="3" t="s">
        <v>2</v>
      </c>
      <c r="E10" s="3" t="s">
        <v>3</v>
      </c>
      <c r="F10" s="3" t="s">
        <v>5</v>
      </c>
      <c r="G10" s="3" t="s">
        <v>7</v>
      </c>
      <c r="H10" s="3" t="s">
        <v>6</v>
      </c>
      <c r="I10" s="3" t="s">
        <v>4</v>
      </c>
    </row>
    <row r="11" spans="1:11" x14ac:dyDescent="0.25">
      <c r="A11" t="s">
        <v>1</v>
      </c>
      <c r="D11" s="4">
        <v>220</v>
      </c>
      <c r="E11" s="4">
        <f>SUM(D11)*4</f>
        <v>880</v>
      </c>
      <c r="F11" s="5">
        <v>30</v>
      </c>
      <c r="G11" s="4"/>
      <c r="H11" s="4"/>
      <c r="I11" s="4">
        <f>SUM(E11)*(F11)</f>
        <v>26400</v>
      </c>
      <c r="J11" s="4"/>
      <c r="K11" s="4">
        <v>25719.98</v>
      </c>
    </row>
    <row r="12" spans="1:11" x14ac:dyDescent="0.25">
      <c r="A12" t="s">
        <v>111</v>
      </c>
      <c r="D12" s="4">
        <v>40</v>
      </c>
      <c r="E12" s="4">
        <f t="shared" ref="E12:E16" si="0">SUM(D12)*4</f>
        <v>160</v>
      </c>
      <c r="F12" s="5">
        <v>0</v>
      </c>
      <c r="G12" s="4"/>
      <c r="H12" s="4"/>
      <c r="I12" s="4">
        <f t="shared" ref="I12:I16" si="1">SUM(E12)*(F12)</f>
        <v>0</v>
      </c>
      <c r="J12" s="4"/>
      <c r="K12" s="4"/>
    </row>
    <row r="13" spans="1:11" x14ac:dyDescent="0.25">
      <c r="A13" t="s">
        <v>112</v>
      </c>
      <c r="D13" s="4">
        <v>40</v>
      </c>
      <c r="E13" s="4">
        <f t="shared" si="0"/>
        <v>160</v>
      </c>
      <c r="F13" s="5">
        <v>2</v>
      </c>
      <c r="G13" s="4"/>
      <c r="H13" s="4"/>
      <c r="I13" s="4">
        <f t="shared" si="1"/>
        <v>320</v>
      </c>
      <c r="J13" s="4"/>
      <c r="K13" s="4"/>
    </row>
    <row r="14" spans="1:11" x14ac:dyDescent="0.25">
      <c r="A14" t="s">
        <v>157</v>
      </c>
      <c r="D14" s="4">
        <v>40</v>
      </c>
      <c r="E14" s="4">
        <f t="shared" si="0"/>
        <v>160</v>
      </c>
      <c r="F14" s="5">
        <v>3</v>
      </c>
      <c r="G14" s="4"/>
      <c r="H14" s="4"/>
      <c r="I14" s="4">
        <f t="shared" si="1"/>
        <v>480</v>
      </c>
      <c r="J14" s="4"/>
      <c r="K14" s="4"/>
    </row>
    <row r="15" spans="1:11" x14ac:dyDescent="0.25">
      <c r="A15" t="s">
        <v>113</v>
      </c>
      <c r="D15" s="4">
        <v>40</v>
      </c>
      <c r="E15" s="4">
        <f t="shared" si="0"/>
        <v>160</v>
      </c>
      <c r="F15" s="5">
        <v>1</v>
      </c>
      <c r="G15" s="4"/>
      <c r="H15" s="4"/>
      <c r="I15" s="4">
        <f t="shared" si="1"/>
        <v>160</v>
      </c>
      <c r="J15" s="4"/>
      <c r="K15" s="4"/>
    </row>
    <row r="16" spans="1:11" x14ac:dyDescent="0.25">
      <c r="A16" t="s">
        <v>114</v>
      </c>
      <c r="D16" s="4">
        <v>40</v>
      </c>
      <c r="E16" s="4">
        <f t="shared" si="0"/>
        <v>160</v>
      </c>
      <c r="F16" s="5">
        <v>1</v>
      </c>
      <c r="G16" s="4"/>
      <c r="H16" s="4"/>
      <c r="I16" s="4">
        <f t="shared" si="1"/>
        <v>160</v>
      </c>
      <c r="J16" s="4"/>
      <c r="K16" s="4"/>
    </row>
    <row r="17" spans="1:11" x14ac:dyDescent="0.25">
      <c r="A17" t="s">
        <v>117</v>
      </c>
      <c r="D17" s="4"/>
      <c r="E17" s="4"/>
      <c r="F17" s="5"/>
      <c r="G17" s="4"/>
      <c r="H17" s="4"/>
      <c r="I17" s="4">
        <v>1000</v>
      </c>
      <c r="J17" s="4"/>
      <c r="K17" s="4">
        <v>970</v>
      </c>
    </row>
    <row r="18" spans="1:11" x14ac:dyDescent="0.25">
      <c r="A18" t="s">
        <v>116</v>
      </c>
      <c r="D18" s="4"/>
      <c r="E18" s="4"/>
      <c r="F18" s="5"/>
      <c r="G18" s="4"/>
      <c r="H18" s="4"/>
      <c r="I18" s="4">
        <v>1400</v>
      </c>
      <c r="J18" s="4"/>
      <c r="K18" s="4">
        <v>1233</v>
      </c>
    </row>
    <row r="19" spans="1:11" x14ac:dyDescent="0.25">
      <c r="A19" t="s">
        <v>118</v>
      </c>
      <c r="D19" s="4"/>
      <c r="E19" s="4"/>
      <c r="F19" s="5">
        <v>85</v>
      </c>
      <c r="G19" s="4"/>
      <c r="H19" s="4">
        <v>18</v>
      </c>
      <c r="I19" s="4">
        <f>SUM(F19)*(H19)</f>
        <v>1530</v>
      </c>
      <c r="J19" s="4"/>
      <c r="K19" s="4">
        <v>1548</v>
      </c>
    </row>
    <row r="20" spans="1:11" x14ac:dyDescent="0.25">
      <c r="A20" t="s">
        <v>140</v>
      </c>
      <c r="D20" s="4"/>
      <c r="E20" s="4"/>
      <c r="F20" s="5"/>
      <c r="G20" s="4"/>
      <c r="H20" s="4"/>
      <c r="I20" s="4"/>
      <c r="J20" s="4"/>
      <c r="K20" s="4">
        <v>140</v>
      </c>
    </row>
    <row r="21" spans="1:11" x14ac:dyDescent="0.25">
      <c r="A21" t="s">
        <v>96</v>
      </c>
      <c r="D21" s="4"/>
      <c r="E21" s="4"/>
      <c r="F21" s="5"/>
      <c r="G21" s="4"/>
      <c r="H21" s="4"/>
      <c r="I21" s="4"/>
      <c r="J21" s="4"/>
      <c r="K21" s="4">
        <v>714.34</v>
      </c>
    </row>
    <row r="22" spans="1:11" x14ac:dyDescent="0.25">
      <c r="A22" t="s">
        <v>130</v>
      </c>
      <c r="D22" s="4"/>
      <c r="E22" s="4"/>
      <c r="F22" s="5"/>
      <c r="G22" s="4"/>
      <c r="H22" s="4"/>
      <c r="I22" s="4"/>
      <c r="J22" s="4"/>
      <c r="K22" s="4">
        <v>685</v>
      </c>
    </row>
    <row r="23" spans="1:11" x14ac:dyDescent="0.25">
      <c r="A23" t="s">
        <v>143</v>
      </c>
      <c r="D23" s="4"/>
      <c r="E23" s="4"/>
      <c r="F23" s="5"/>
      <c r="G23" s="4"/>
      <c r="H23" s="4"/>
      <c r="I23" s="4"/>
      <c r="J23" s="4"/>
      <c r="K23" s="4">
        <v>47.5</v>
      </c>
    </row>
    <row r="24" spans="1:11" x14ac:dyDescent="0.25">
      <c r="A24" t="s">
        <v>137</v>
      </c>
      <c r="D24" s="4"/>
      <c r="E24" s="4"/>
      <c r="F24" s="5"/>
      <c r="G24" s="4"/>
      <c r="H24" s="4"/>
      <c r="I24" s="4"/>
      <c r="J24" s="4"/>
      <c r="K24" s="4">
        <v>93</v>
      </c>
    </row>
    <row r="25" spans="1:11" x14ac:dyDescent="0.25">
      <c r="A25" t="s">
        <v>97</v>
      </c>
      <c r="D25" s="4"/>
      <c r="E25" s="4"/>
      <c r="F25" s="5"/>
      <c r="G25" s="4"/>
      <c r="H25" s="4"/>
      <c r="I25" s="4">
        <v>25</v>
      </c>
      <c r="J25" s="4"/>
      <c r="K25" s="4">
        <v>31.41</v>
      </c>
    </row>
    <row r="26" spans="1:11" x14ac:dyDescent="0.25">
      <c r="D26" s="4"/>
      <c r="E26" s="4"/>
      <c r="F26" s="5"/>
      <c r="G26" s="4"/>
      <c r="H26" s="9" t="s">
        <v>73</v>
      </c>
      <c r="I26" s="7">
        <f>SUM(I11:I25)</f>
        <v>31475</v>
      </c>
      <c r="J26" s="7">
        <f>SUM(J11:J25)</f>
        <v>0</v>
      </c>
      <c r="K26" s="7">
        <f>SUM(K11:K25)</f>
        <v>31182.23</v>
      </c>
    </row>
    <row r="27" spans="1:11" x14ac:dyDescent="0.25">
      <c r="A27" s="1" t="s">
        <v>74</v>
      </c>
      <c r="D27" s="4"/>
      <c r="E27" s="4"/>
      <c r="F27" s="5"/>
      <c r="G27" s="4"/>
      <c r="H27" s="8"/>
      <c r="I27" s="4"/>
    </row>
    <row r="28" spans="1:11" x14ac:dyDescent="0.25">
      <c r="A28" s="1" t="s">
        <v>76</v>
      </c>
      <c r="B28" s="1"/>
      <c r="C28" s="1"/>
      <c r="D28" s="1"/>
      <c r="E28" s="3" t="s">
        <v>70</v>
      </c>
      <c r="F28" s="3" t="s">
        <v>71</v>
      </c>
      <c r="G28" s="13" t="s">
        <v>7</v>
      </c>
      <c r="H28" s="1"/>
      <c r="I28" s="7"/>
    </row>
    <row r="29" spans="1:11" x14ac:dyDescent="0.25">
      <c r="A29" t="s">
        <v>40</v>
      </c>
      <c r="E29" s="5">
        <v>25</v>
      </c>
      <c r="F29" s="5">
        <v>12</v>
      </c>
      <c r="G29" s="4">
        <v>25</v>
      </c>
      <c r="I29" s="4">
        <v>0</v>
      </c>
    </row>
    <row r="30" spans="1:11" x14ac:dyDescent="0.25">
      <c r="A30" t="s">
        <v>65</v>
      </c>
      <c r="E30" s="5">
        <v>25</v>
      </c>
      <c r="F30" s="5">
        <v>12</v>
      </c>
      <c r="G30" s="4">
        <v>25</v>
      </c>
      <c r="I30" s="4">
        <v>0</v>
      </c>
    </row>
    <row r="31" spans="1:11" x14ac:dyDescent="0.25">
      <c r="A31" t="s">
        <v>66</v>
      </c>
      <c r="E31" s="5">
        <v>25</v>
      </c>
      <c r="F31" s="5">
        <v>12</v>
      </c>
      <c r="G31" s="4">
        <v>25</v>
      </c>
      <c r="I31" s="4">
        <v>0</v>
      </c>
    </row>
    <row r="32" spans="1:11" x14ac:dyDescent="0.25">
      <c r="A32" t="s">
        <v>67</v>
      </c>
      <c r="E32" s="5">
        <v>25</v>
      </c>
      <c r="F32" s="5">
        <v>12</v>
      </c>
      <c r="G32" s="4">
        <v>25</v>
      </c>
      <c r="I32" s="4">
        <v>0</v>
      </c>
    </row>
    <row r="33" spans="1:11" x14ac:dyDescent="0.25">
      <c r="D33" s="4"/>
      <c r="E33" s="4"/>
      <c r="F33" s="5"/>
      <c r="G33" s="4"/>
      <c r="H33" s="9" t="s">
        <v>75</v>
      </c>
      <c r="I33" s="7">
        <f>SUM(I29:I32)</f>
        <v>0</v>
      </c>
      <c r="J33" s="7">
        <f>SUM(J29:J32)</f>
        <v>0</v>
      </c>
      <c r="K33" s="7">
        <f>SUM(K29:K32)</f>
        <v>0</v>
      </c>
    </row>
    <row r="34" spans="1:11" x14ac:dyDescent="0.25">
      <c r="D34" s="4"/>
      <c r="E34" s="4"/>
      <c r="F34" s="5"/>
      <c r="G34" s="4"/>
      <c r="H34" s="9"/>
      <c r="I34" s="7"/>
      <c r="J34" s="7"/>
      <c r="K34" s="7"/>
    </row>
    <row r="35" spans="1:11" ht="17.25" x14ac:dyDescent="0.4">
      <c r="A35" s="2" t="s">
        <v>159</v>
      </c>
      <c r="E35" s="14"/>
      <c r="F35" s="15"/>
      <c r="G35" s="14"/>
      <c r="I35" s="20">
        <f>SUM(I26+I33)</f>
        <v>31475</v>
      </c>
      <c r="J35" s="20">
        <f>SUM(J26+J33)</f>
        <v>0</v>
      </c>
      <c r="K35" s="20">
        <f>SUM(K26+K33)</f>
        <v>31182.23</v>
      </c>
    </row>
    <row r="36" spans="1:11" x14ac:dyDescent="0.25">
      <c r="D36" s="4"/>
      <c r="E36" s="4"/>
      <c r="F36" s="5"/>
      <c r="G36" s="4"/>
      <c r="H36" s="4"/>
      <c r="I36" s="4"/>
    </row>
    <row r="37" spans="1:11" x14ac:dyDescent="0.25">
      <c r="A37" s="2" t="s">
        <v>44</v>
      </c>
      <c r="D37" s="4"/>
      <c r="E37" s="4"/>
      <c r="F37" s="16"/>
      <c r="G37" s="4"/>
      <c r="H37" s="4"/>
      <c r="I37" s="4"/>
    </row>
    <row r="38" spans="1:11" x14ac:dyDescent="0.25">
      <c r="A38" s="1" t="s">
        <v>101</v>
      </c>
      <c r="D38" s="4"/>
      <c r="E38" s="4"/>
      <c r="F38" s="5"/>
      <c r="G38" s="4"/>
      <c r="H38" s="4"/>
      <c r="I38" s="4"/>
    </row>
    <row r="39" spans="1:11" x14ac:dyDescent="0.25">
      <c r="A39" s="1" t="s">
        <v>12</v>
      </c>
      <c r="D39" s="13" t="s">
        <v>9</v>
      </c>
      <c r="E39" s="7" t="s">
        <v>10</v>
      </c>
      <c r="F39" s="3" t="s">
        <v>5</v>
      </c>
      <c r="G39" s="13" t="s">
        <v>7</v>
      </c>
      <c r="H39" s="4"/>
      <c r="I39" s="4"/>
    </row>
    <row r="40" spans="1:11" x14ac:dyDescent="0.25">
      <c r="A40" t="s">
        <v>8</v>
      </c>
      <c r="D40" s="5">
        <v>24</v>
      </c>
      <c r="E40" s="5">
        <v>38</v>
      </c>
      <c r="F40" s="5">
        <f>SUM(D40)*(E40)</f>
        <v>912</v>
      </c>
      <c r="G40" s="4">
        <v>18</v>
      </c>
      <c r="H40" s="4"/>
      <c r="I40" s="4">
        <f>SUM(F40)*(G40)</f>
        <v>16416</v>
      </c>
      <c r="J40" s="4"/>
      <c r="K40" s="4">
        <v>16439.63</v>
      </c>
    </row>
    <row r="41" spans="1:11" x14ac:dyDescent="0.25">
      <c r="A41" t="s">
        <v>127</v>
      </c>
      <c r="D41" s="5">
        <v>1</v>
      </c>
      <c r="E41" s="5">
        <v>38</v>
      </c>
      <c r="F41" s="5">
        <f>SUM(D41)*(E41)</f>
        <v>38</v>
      </c>
      <c r="G41" s="4">
        <v>18</v>
      </c>
      <c r="H41" s="4"/>
      <c r="I41" s="4">
        <f>SUM(F41)*(G41)</f>
        <v>684</v>
      </c>
      <c r="J41" s="4"/>
      <c r="K41" s="4"/>
    </row>
    <row r="42" spans="1:11" x14ac:dyDescent="0.25">
      <c r="A42" t="s">
        <v>115</v>
      </c>
      <c r="D42" s="5"/>
      <c r="E42" s="5"/>
      <c r="F42" s="5">
        <v>10</v>
      </c>
      <c r="G42" s="4">
        <v>18</v>
      </c>
      <c r="H42" s="4"/>
      <c r="I42" s="4">
        <f>SUM(F42)*(G42)</f>
        <v>180</v>
      </c>
      <c r="J42" s="4"/>
      <c r="K42" s="4"/>
    </row>
    <row r="43" spans="1:11" x14ac:dyDescent="0.25">
      <c r="D43" s="5"/>
      <c r="E43" s="5"/>
      <c r="F43" s="5"/>
      <c r="G43" s="4"/>
      <c r="H43" s="9" t="s">
        <v>35</v>
      </c>
      <c r="I43" s="7">
        <f>SUM(I40:I42)</f>
        <v>17280</v>
      </c>
      <c r="J43" s="7">
        <f>SUM(J40:J42)</f>
        <v>0</v>
      </c>
      <c r="K43" s="7">
        <f>SUM(K40:K42)</f>
        <v>16439.63</v>
      </c>
    </row>
    <row r="44" spans="1:11" x14ac:dyDescent="0.25">
      <c r="A44" s="1" t="s">
        <v>0</v>
      </c>
      <c r="D44" s="5"/>
      <c r="E44" s="3" t="s">
        <v>13</v>
      </c>
      <c r="F44" s="3" t="s">
        <v>5</v>
      </c>
      <c r="G44" s="4"/>
      <c r="H44" s="13" t="s">
        <v>0</v>
      </c>
      <c r="I44" s="4"/>
      <c r="J44" s="4"/>
      <c r="K44" s="4"/>
    </row>
    <row r="45" spans="1:11" x14ac:dyDescent="0.25">
      <c r="A45" t="s">
        <v>11</v>
      </c>
      <c r="D45" s="5"/>
      <c r="E45" s="5">
        <v>2</v>
      </c>
      <c r="F45" s="5">
        <v>35</v>
      </c>
      <c r="G45" s="4"/>
      <c r="H45" s="4">
        <v>34</v>
      </c>
      <c r="I45" s="4">
        <f>SUM(E45)*(F45)*(H45)</f>
        <v>2380</v>
      </c>
      <c r="J45" s="4"/>
      <c r="K45" s="4">
        <v>2825.18</v>
      </c>
    </row>
    <row r="46" spans="1:11" x14ac:dyDescent="0.25">
      <c r="A46" t="s">
        <v>14</v>
      </c>
      <c r="D46" s="5"/>
      <c r="E46" s="5">
        <v>2</v>
      </c>
      <c r="F46" s="5">
        <v>6</v>
      </c>
      <c r="G46" s="4"/>
      <c r="H46" s="4">
        <v>6</v>
      </c>
      <c r="I46" s="4">
        <f>SUM(E46)*(F46)*(H46)</f>
        <v>72</v>
      </c>
      <c r="J46" s="4"/>
      <c r="K46" s="4"/>
    </row>
    <row r="47" spans="1:11" x14ac:dyDescent="0.25">
      <c r="A47" t="s">
        <v>15</v>
      </c>
      <c r="D47" s="5"/>
      <c r="E47" s="5"/>
      <c r="F47" s="5">
        <v>35</v>
      </c>
      <c r="G47" s="4"/>
      <c r="H47" s="4">
        <v>45</v>
      </c>
      <c r="I47" s="4">
        <f>SUM(F47)*(H47)</f>
        <v>1575</v>
      </c>
      <c r="J47" s="4"/>
      <c r="K47" s="4">
        <v>1440</v>
      </c>
    </row>
    <row r="48" spans="1:11" x14ac:dyDescent="0.25">
      <c r="D48" s="5"/>
      <c r="E48" s="5"/>
      <c r="F48" s="5"/>
      <c r="G48" s="4"/>
      <c r="H48" s="9" t="s">
        <v>36</v>
      </c>
      <c r="I48" s="7">
        <f>SUM(I45:I47)</f>
        <v>4027</v>
      </c>
      <c r="J48" s="7">
        <f>SUM(J45:J47)</f>
        <v>0</v>
      </c>
      <c r="K48" s="7">
        <f>SUM(K45:K47)</f>
        <v>4265.18</v>
      </c>
    </row>
    <row r="49" spans="1:11" x14ac:dyDescent="0.25">
      <c r="A49" s="1" t="s">
        <v>38</v>
      </c>
      <c r="D49" s="6"/>
      <c r="E49" s="13" t="s">
        <v>13</v>
      </c>
      <c r="F49" s="13" t="s">
        <v>5</v>
      </c>
      <c r="G49" s="7"/>
      <c r="H49" s="13" t="s">
        <v>25</v>
      </c>
      <c r="I49" s="4"/>
      <c r="J49" s="4"/>
      <c r="K49" s="4"/>
    </row>
    <row r="50" spans="1:11" x14ac:dyDescent="0.25">
      <c r="A50" t="s">
        <v>88</v>
      </c>
      <c r="D50" s="6"/>
      <c r="E50" s="13"/>
      <c r="F50" s="13"/>
      <c r="G50" s="7"/>
      <c r="H50" s="13"/>
      <c r="I50" s="4">
        <v>500</v>
      </c>
      <c r="J50" s="4"/>
      <c r="K50" s="4">
        <v>500</v>
      </c>
    </row>
    <row r="51" spans="1:11" x14ac:dyDescent="0.25">
      <c r="A51" t="s">
        <v>119</v>
      </c>
      <c r="D51" s="4"/>
      <c r="E51" s="5"/>
      <c r="F51" s="4"/>
      <c r="G51" s="4"/>
      <c r="H51" s="4"/>
      <c r="I51" s="4">
        <v>50</v>
      </c>
      <c r="J51" s="4"/>
      <c r="K51" s="4">
        <v>73.239999999999995</v>
      </c>
    </row>
    <row r="52" spans="1:11" x14ac:dyDescent="0.25">
      <c r="A52" t="s">
        <v>16</v>
      </c>
      <c r="D52" s="4"/>
      <c r="E52" s="5"/>
      <c r="F52" s="4"/>
      <c r="G52" s="4"/>
      <c r="H52" s="4"/>
      <c r="I52" s="4">
        <v>50</v>
      </c>
      <c r="J52" s="4"/>
      <c r="K52" s="4">
        <v>56.41</v>
      </c>
    </row>
    <row r="53" spans="1:11" x14ac:dyDescent="0.25">
      <c r="A53" t="s">
        <v>21</v>
      </c>
      <c r="D53" s="4"/>
      <c r="E53" s="5">
        <v>1</v>
      </c>
      <c r="F53" s="4"/>
      <c r="G53" s="4"/>
      <c r="H53" s="4">
        <v>96</v>
      </c>
      <c r="I53" s="4">
        <v>96</v>
      </c>
      <c r="J53" s="4"/>
      <c r="K53" s="4">
        <v>96</v>
      </c>
    </row>
    <row r="54" spans="1:11" x14ac:dyDescent="0.25">
      <c r="A54" t="s">
        <v>22</v>
      </c>
      <c r="D54" s="4"/>
      <c r="E54" s="5">
        <v>2</v>
      </c>
      <c r="F54" s="4"/>
      <c r="G54" s="4"/>
      <c r="H54" s="4">
        <v>510</v>
      </c>
      <c r="I54" s="4">
        <v>1020</v>
      </c>
      <c r="J54" s="4"/>
      <c r="K54" s="4">
        <v>1445.05</v>
      </c>
    </row>
    <row r="55" spans="1:11" x14ac:dyDescent="0.25">
      <c r="A55" t="s">
        <v>80</v>
      </c>
      <c r="D55" s="4"/>
      <c r="E55" s="5"/>
      <c r="F55" s="4"/>
      <c r="G55" s="4"/>
      <c r="H55" s="4"/>
      <c r="I55" s="4">
        <v>25</v>
      </c>
      <c r="J55" s="4"/>
      <c r="K55" s="4"/>
    </row>
    <row r="56" spans="1:11" x14ac:dyDescent="0.25">
      <c r="A56" t="s">
        <v>128</v>
      </c>
      <c r="D56" s="4"/>
      <c r="E56" s="5"/>
      <c r="F56" s="4"/>
      <c r="G56" s="4"/>
      <c r="H56" s="4"/>
      <c r="I56" s="4">
        <v>500</v>
      </c>
      <c r="J56" s="4"/>
      <c r="K56" s="4">
        <v>697</v>
      </c>
    </row>
    <row r="57" spans="1:11" x14ac:dyDescent="0.25">
      <c r="A57" t="s">
        <v>92</v>
      </c>
      <c r="D57" s="4"/>
      <c r="E57" s="5"/>
      <c r="F57" s="4"/>
      <c r="G57" s="4"/>
      <c r="H57" s="4"/>
      <c r="I57" s="4">
        <v>25</v>
      </c>
      <c r="J57" s="4"/>
      <c r="K57" s="4"/>
    </row>
    <row r="58" spans="1:11" x14ac:dyDescent="0.25">
      <c r="D58" s="4"/>
      <c r="E58" s="5"/>
      <c r="F58" s="4"/>
      <c r="G58" s="4"/>
      <c r="H58" s="9" t="s">
        <v>37</v>
      </c>
      <c r="I58" s="7">
        <f>SUM(I50:I57)</f>
        <v>2266</v>
      </c>
      <c r="J58" s="7">
        <f>SUM(J50:J57)</f>
        <v>0</v>
      </c>
      <c r="K58" s="7">
        <f>SUM(K50:K57)</f>
        <v>2867.7</v>
      </c>
    </row>
    <row r="59" spans="1:11" x14ac:dyDescent="0.25">
      <c r="A59" s="1" t="s">
        <v>17</v>
      </c>
      <c r="D59" s="4"/>
      <c r="E59" s="5"/>
      <c r="F59" s="4"/>
      <c r="G59" s="4"/>
      <c r="H59" s="4"/>
      <c r="I59" s="4"/>
    </row>
    <row r="60" spans="1:11" x14ac:dyDescent="0.25">
      <c r="A60" t="s">
        <v>18</v>
      </c>
      <c r="H60" s="4"/>
      <c r="I60" s="4"/>
      <c r="J60" s="4"/>
      <c r="K60" s="4"/>
    </row>
    <row r="61" spans="1:11" x14ac:dyDescent="0.25">
      <c r="A61" t="s">
        <v>24</v>
      </c>
      <c r="F61" s="5">
        <v>1</v>
      </c>
      <c r="H61" s="4">
        <v>55</v>
      </c>
      <c r="I61" s="4">
        <f>SUM(F61)*(H61)</f>
        <v>55</v>
      </c>
      <c r="J61" s="4"/>
      <c r="K61" s="4">
        <v>40</v>
      </c>
    </row>
    <row r="62" spans="1:11" x14ac:dyDescent="0.25">
      <c r="A62" t="s">
        <v>26</v>
      </c>
      <c r="F62" s="5">
        <v>1</v>
      </c>
      <c r="H62" s="4">
        <v>425</v>
      </c>
      <c r="I62" s="4">
        <f>SUM(F62)*(H62)</f>
        <v>425</v>
      </c>
      <c r="J62" s="4"/>
      <c r="K62" s="4">
        <v>290</v>
      </c>
    </row>
    <row r="63" spans="1:11" x14ac:dyDescent="0.25">
      <c r="A63" t="s">
        <v>27</v>
      </c>
      <c r="E63" s="5">
        <v>3</v>
      </c>
      <c r="F63" s="5">
        <v>3</v>
      </c>
      <c r="H63" s="4">
        <v>95</v>
      </c>
      <c r="I63" s="4">
        <f>SUM(E63*(F63)*H63)</f>
        <v>855</v>
      </c>
      <c r="J63" s="4"/>
      <c r="K63" s="4">
        <v>285</v>
      </c>
    </row>
    <row r="64" spans="1:11" x14ac:dyDescent="0.25">
      <c r="A64" t="s">
        <v>129</v>
      </c>
      <c r="E64" s="5">
        <v>1</v>
      </c>
      <c r="F64" s="5">
        <v>5</v>
      </c>
      <c r="H64" s="4">
        <v>40</v>
      </c>
      <c r="I64" s="4">
        <f>SUM(E64*(F64)*H64)</f>
        <v>200</v>
      </c>
      <c r="J64" s="39"/>
      <c r="K64" s="39">
        <v>45</v>
      </c>
    </row>
    <row r="65" spans="1:11" x14ac:dyDescent="0.25">
      <c r="A65" t="s">
        <v>28</v>
      </c>
      <c r="E65" s="5"/>
      <c r="F65" s="5">
        <v>1</v>
      </c>
      <c r="H65" s="4">
        <v>500</v>
      </c>
      <c r="I65" s="4">
        <f>SUM(F65)*(H65)</f>
        <v>500</v>
      </c>
      <c r="J65" s="4"/>
      <c r="K65" s="4">
        <v>250</v>
      </c>
    </row>
    <row r="66" spans="1:11" x14ac:dyDescent="0.25">
      <c r="E66" s="5"/>
      <c r="F66" s="5"/>
      <c r="H66" s="9" t="s">
        <v>33</v>
      </c>
      <c r="I66" s="7">
        <f>SUM(I60:I65)</f>
        <v>2035</v>
      </c>
      <c r="J66" s="7">
        <f>SUM(J60:J65)</f>
        <v>0</v>
      </c>
      <c r="K66" s="7">
        <f>SUM(K60:K65)</f>
        <v>910</v>
      </c>
    </row>
    <row r="67" spans="1:11" x14ac:dyDescent="0.25">
      <c r="A67" s="1" t="s">
        <v>34</v>
      </c>
      <c r="B67" s="1"/>
      <c r="H67" s="4"/>
      <c r="I67" s="4"/>
      <c r="J67" s="4"/>
      <c r="K67" s="4"/>
    </row>
    <row r="68" spans="1:11" x14ac:dyDescent="0.25">
      <c r="A68" t="s">
        <v>29</v>
      </c>
      <c r="F68" s="5">
        <v>100</v>
      </c>
      <c r="H68" s="4">
        <v>0.4</v>
      </c>
      <c r="I68" s="4">
        <f>SUM(F68*H68)</f>
        <v>40</v>
      </c>
      <c r="J68" s="4"/>
      <c r="K68" s="4"/>
    </row>
    <row r="69" spans="1:11" x14ac:dyDescent="0.25">
      <c r="A69" t="s">
        <v>30</v>
      </c>
      <c r="H69" s="4"/>
      <c r="I69" s="4">
        <v>25</v>
      </c>
      <c r="J69" s="4"/>
      <c r="K69" s="4"/>
    </row>
    <row r="70" spans="1:11" x14ac:dyDescent="0.25">
      <c r="A70" t="s">
        <v>31</v>
      </c>
      <c r="H70" s="4"/>
      <c r="I70" s="4">
        <v>130</v>
      </c>
      <c r="J70" s="4"/>
      <c r="K70" s="4">
        <v>133.77000000000001</v>
      </c>
    </row>
    <row r="71" spans="1:11" x14ac:dyDescent="0.25">
      <c r="A71" t="s">
        <v>98</v>
      </c>
      <c r="H71" s="4"/>
      <c r="I71" s="4">
        <v>200</v>
      </c>
      <c r="J71" s="4"/>
      <c r="K71" s="4">
        <v>48.08</v>
      </c>
    </row>
    <row r="72" spans="1:11" x14ac:dyDescent="0.25">
      <c r="H72" s="9" t="s">
        <v>39</v>
      </c>
      <c r="I72" s="7">
        <f>SUM(I68:I71)</f>
        <v>395</v>
      </c>
      <c r="J72" s="7"/>
      <c r="K72" s="7">
        <f>SUM(K68:K71)</f>
        <v>181.85000000000002</v>
      </c>
    </row>
    <row r="73" spans="1:11" x14ac:dyDescent="0.25">
      <c r="E73" s="1"/>
      <c r="F73" s="1"/>
      <c r="G73" s="1"/>
      <c r="H73" s="10" t="s">
        <v>102</v>
      </c>
      <c r="I73" s="7">
        <f>SUM(I43+I48+I58+I66+I72)</f>
        <v>26003</v>
      </c>
      <c r="J73" s="7">
        <f>SUM(J43+J48+J58+J66+J72)</f>
        <v>0</v>
      </c>
      <c r="K73" s="7">
        <f>SUM(K43+K48+K58+K66+K72)</f>
        <v>24664.36</v>
      </c>
    </row>
    <row r="74" spans="1:11" x14ac:dyDescent="0.25">
      <c r="A74" s="1" t="s">
        <v>19</v>
      </c>
      <c r="B74" s="1"/>
      <c r="C74" s="1"/>
      <c r="H74" s="4"/>
      <c r="I74" s="4"/>
    </row>
    <row r="75" spans="1:11" x14ac:dyDescent="0.25">
      <c r="A75" t="s">
        <v>20</v>
      </c>
      <c r="H75" s="4"/>
      <c r="I75" s="4">
        <v>300</v>
      </c>
      <c r="J75" s="4"/>
      <c r="K75" s="4">
        <v>284</v>
      </c>
    </row>
    <row r="76" spans="1:11" x14ac:dyDescent="0.25">
      <c r="A76" t="s">
        <v>32</v>
      </c>
      <c r="E76" s="5"/>
      <c r="H76" s="4"/>
      <c r="I76" s="4">
        <v>395</v>
      </c>
      <c r="J76" s="4"/>
      <c r="K76" s="4">
        <v>395</v>
      </c>
    </row>
    <row r="77" spans="1:11" x14ac:dyDescent="0.25">
      <c r="A77" t="s">
        <v>163</v>
      </c>
      <c r="E77" s="5"/>
      <c r="H77" s="4"/>
      <c r="I77" s="4">
        <v>150</v>
      </c>
      <c r="J77" s="4"/>
      <c r="K77" s="4"/>
    </row>
    <row r="78" spans="1:11" x14ac:dyDescent="0.25">
      <c r="A78" t="s">
        <v>160</v>
      </c>
      <c r="E78" s="5"/>
      <c r="H78" s="4"/>
      <c r="I78" s="4">
        <v>250</v>
      </c>
      <c r="J78" s="4"/>
      <c r="K78" s="4"/>
    </row>
    <row r="79" spans="1:11" x14ac:dyDescent="0.25">
      <c r="A79" t="s">
        <v>23</v>
      </c>
      <c r="H79" s="4"/>
      <c r="I79" s="4">
        <v>125</v>
      </c>
      <c r="J79" s="4"/>
      <c r="K79" s="4"/>
    </row>
    <row r="80" spans="1:11" x14ac:dyDescent="0.25">
      <c r="D80" s="1"/>
      <c r="E80" s="1"/>
      <c r="F80" s="1"/>
      <c r="G80" s="1"/>
      <c r="H80" s="9" t="s">
        <v>103</v>
      </c>
      <c r="I80" s="7">
        <f>SUM(I75:I79)</f>
        <v>1220</v>
      </c>
      <c r="J80" s="7">
        <f>SUM(J75:J79)</f>
        <v>0</v>
      </c>
      <c r="K80" s="7">
        <f>SUM(K75:K79)</f>
        <v>679</v>
      </c>
    </row>
    <row r="81" spans="1:11" x14ac:dyDescent="0.25">
      <c r="A81" s="1" t="s">
        <v>77</v>
      </c>
      <c r="E81" s="3" t="s">
        <v>13</v>
      </c>
      <c r="F81" s="3" t="s">
        <v>5</v>
      </c>
      <c r="G81" s="1" t="s">
        <v>7</v>
      </c>
      <c r="I81" s="3" t="s">
        <v>4</v>
      </c>
      <c r="J81" s="4"/>
      <c r="K81" s="4"/>
    </row>
    <row r="82" spans="1:11" x14ac:dyDescent="0.25">
      <c r="A82" t="s">
        <v>138</v>
      </c>
      <c r="E82" s="3"/>
      <c r="F82" s="3"/>
      <c r="G82" s="1"/>
      <c r="I82" s="4">
        <v>500</v>
      </c>
      <c r="J82" s="4"/>
      <c r="K82" s="4">
        <v>805</v>
      </c>
    </row>
    <row r="83" spans="1:11" x14ac:dyDescent="0.25">
      <c r="A83" t="s">
        <v>121</v>
      </c>
      <c r="E83" s="5">
        <v>2</v>
      </c>
      <c r="F83" s="3"/>
      <c r="G83" s="1"/>
      <c r="H83" s="4">
        <v>50</v>
      </c>
      <c r="I83" s="4">
        <f>SUM(E83*H83)</f>
        <v>100</v>
      </c>
      <c r="J83" s="4"/>
      <c r="K83" s="4"/>
    </row>
    <row r="84" spans="1:11" x14ac:dyDescent="0.25">
      <c r="A84" t="s">
        <v>64</v>
      </c>
      <c r="E84" s="5">
        <v>10</v>
      </c>
      <c r="G84" s="4">
        <v>250</v>
      </c>
      <c r="I84" s="4">
        <f>SUM(E84)*(G84)</f>
        <v>2500</v>
      </c>
      <c r="J84" s="4"/>
      <c r="K84" s="4">
        <v>1691.74</v>
      </c>
    </row>
    <row r="85" spans="1:11" x14ac:dyDescent="0.25">
      <c r="A85" t="s">
        <v>68</v>
      </c>
      <c r="G85" s="4"/>
      <c r="H85" s="10" t="s">
        <v>78</v>
      </c>
      <c r="I85" s="7">
        <f>SUM(I82:I84)</f>
        <v>3100</v>
      </c>
      <c r="J85" s="7">
        <f>SUM(J82:J84)</f>
        <v>0</v>
      </c>
      <c r="K85" s="7">
        <f>SUM(K82:K84)</f>
        <v>2496.7399999999998</v>
      </c>
    </row>
    <row r="86" spans="1:11" x14ac:dyDescent="0.25">
      <c r="A86" s="1" t="s">
        <v>69</v>
      </c>
      <c r="B86" s="1"/>
      <c r="C86" s="1"/>
      <c r="D86" s="1"/>
      <c r="E86" s="3" t="s">
        <v>70</v>
      </c>
      <c r="F86" s="3" t="s">
        <v>71</v>
      </c>
      <c r="G86" s="13" t="s">
        <v>7</v>
      </c>
      <c r="H86" s="1"/>
      <c r="I86" s="7"/>
    </row>
    <row r="87" spans="1:11" x14ac:dyDescent="0.25">
      <c r="A87" t="s">
        <v>40</v>
      </c>
      <c r="E87" s="5">
        <v>25</v>
      </c>
      <c r="F87" s="5">
        <v>12</v>
      </c>
      <c r="G87" s="4">
        <v>25</v>
      </c>
      <c r="I87" s="4">
        <v>0</v>
      </c>
      <c r="J87" s="4"/>
      <c r="K87" s="4"/>
    </row>
    <row r="88" spans="1:11" x14ac:dyDescent="0.25">
      <c r="A88" t="s">
        <v>65</v>
      </c>
      <c r="E88" s="5">
        <v>25</v>
      </c>
      <c r="F88" s="5">
        <v>12</v>
      </c>
      <c r="G88" s="4">
        <v>25</v>
      </c>
      <c r="I88" s="4">
        <v>0</v>
      </c>
      <c r="J88" s="4"/>
      <c r="K88" s="4"/>
    </row>
    <row r="89" spans="1:11" x14ac:dyDescent="0.25">
      <c r="A89" t="s">
        <v>66</v>
      </c>
      <c r="E89" s="5">
        <v>25</v>
      </c>
      <c r="F89" s="5">
        <v>12</v>
      </c>
      <c r="G89" s="4">
        <v>25</v>
      </c>
      <c r="I89" s="4">
        <v>0</v>
      </c>
      <c r="J89" s="4"/>
      <c r="K89" s="4"/>
    </row>
    <row r="90" spans="1:11" x14ac:dyDescent="0.25">
      <c r="A90" t="s">
        <v>67</v>
      </c>
      <c r="E90" s="5">
        <v>25</v>
      </c>
      <c r="F90" s="5">
        <v>12</v>
      </c>
      <c r="G90" s="4">
        <v>25</v>
      </c>
      <c r="I90" s="4">
        <v>0</v>
      </c>
      <c r="J90" s="4"/>
      <c r="K90" s="4"/>
    </row>
    <row r="91" spans="1:11" x14ac:dyDescent="0.25">
      <c r="A91" t="s">
        <v>126</v>
      </c>
      <c r="E91" s="5">
        <v>25</v>
      </c>
      <c r="F91" s="5">
        <v>12</v>
      </c>
      <c r="G91" s="4">
        <v>18</v>
      </c>
      <c r="I91" s="4">
        <f t="shared" ref="I91" si="2">SUM(E91+F91)*(G91)</f>
        <v>666</v>
      </c>
      <c r="J91" s="4"/>
      <c r="K91" s="4">
        <v>937</v>
      </c>
    </row>
    <row r="92" spans="1:11" s="1" customFormat="1" x14ac:dyDescent="0.25">
      <c r="A92" t="s">
        <v>139</v>
      </c>
      <c r="B92"/>
      <c r="C92"/>
      <c r="D92"/>
      <c r="E92"/>
      <c r="F92" s="5"/>
      <c r="G92" s="4"/>
      <c r="H92"/>
      <c r="I92" s="4"/>
    </row>
    <row r="93" spans="1:11" x14ac:dyDescent="0.25">
      <c r="F93" s="5"/>
      <c r="G93" s="4"/>
      <c r="H93" s="10" t="s">
        <v>79</v>
      </c>
      <c r="I93" s="7">
        <f>SUM(I87:I92)</f>
        <v>666</v>
      </c>
      <c r="J93" s="7">
        <f>SUM(J87:J92)</f>
        <v>0</v>
      </c>
      <c r="K93" s="7">
        <f>SUM(K87:K92)</f>
        <v>937</v>
      </c>
    </row>
    <row r="94" spans="1:11" x14ac:dyDescent="0.25">
      <c r="F94" s="5"/>
      <c r="G94" s="4"/>
      <c r="H94" s="10" t="s">
        <v>104</v>
      </c>
      <c r="I94" s="7">
        <f>SUM(I85)+(I93)</f>
        <v>3766</v>
      </c>
      <c r="J94" s="7">
        <f>SUM(J85+J93)</f>
        <v>0</v>
      </c>
      <c r="K94" s="7">
        <f>SUM(K85+K93)</f>
        <v>3433.74</v>
      </c>
    </row>
    <row r="95" spans="1:11" x14ac:dyDescent="0.25">
      <c r="A95" s="1" t="s">
        <v>41</v>
      </c>
      <c r="E95" s="1" t="s">
        <v>13</v>
      </c>
      <c r="F95" s="3" t="s">
        <v>5</v>
      </c>
      <c r="H95" s="3" t="s">
        <v>63</v>
      </c>
      <c r="I95" s="4"/>
      <c r="J95" s="4"/>
      <c r="K95" s="4"/>
    </row>
    <row r="96" spans="1:11" x14ac:dyDescent="0.25">
      <c r="A96" t="s">
        <v>42</v>
      </c>
      <c r="F96" s="5"/>
      <c r="H96" s="4"/>
      <c r="I96" s="4">
        <v>200</v>
      </c>
      <c r="J96" s="4"/>
      <c r="K96" s="4">
        <v>252.73</v>
      </c>
    </row>
    <row r="97" spans="1:11" x14ac:dyDescent="0.25">
      <c r="H97" s="10" t="s">
        <v>105</v>
      </c>
      <c r="I97" s="7">
        <f>SUM(I96:I96)</f>
        <v>200</v>
      </c>
      <c r="J97" s="7">
        <f>SUM(J96:J96)</f>
        <v>0</v>
      </c>
      <c r="K97" s="7">
        <f>SUM(K96:K96)</f>
        <v>252.73</v>
      </c>
    </row>
    <row r="98" spans="1:11" x14ac:dyDescent="0.25">
      <c r="A98" s="1" t="s">
        <v>99</v>
      </c>
      <c r="H98" s="10"/>
      <c r="I98" s="7"/>
      <c r="J98" s="4"/>
      <c r="K98" s="4"/>
    </row>
    <row r="99" spans="1:11" x14ac:dyDescent="0.25">
      <c r="A99" t="s">
        <v>100</v>
      </c>
      <c r="H99" s="10"/>
      <c r="I99" s="7"/>
      <c r="J99" s="4"/>
      <c r="K99" s="4">
        <v>714.34</v>
      </c>
    </row>
    <row r="100" spans="1:11" x14ac:dyDescent="0.25">
      <c r="A100" t="s">
        <v>122</v>
      </c>
      <c r="H100" s="10"/>
      <c r="I100" s="7"/>
      <c r="J100" s="4"/>
      <c r="K100" s="4"/>
    </row>
    <row r="101" spans="1:11" x14ac:dyDescent="0.25">
      <c r="H101" s="10" t="s">
        <v>106</v>
      </c>
      <c r="I101" s="4">
        <f>SUM(I99:I100)</f>
        <v>0</v>
      </c>
      <c r="J101" s="7">
        <f>SUM(J99:J100)</f>
        <v>0</v>
      </c>
      <c r="K101" s="7">
        <f>SUM(K99:K100)</f>
        <v>714.34</v>
      </c>
    </row>
    <row r="102" spans="1:11" ht="17.25" x14ac:dyDescent="0.4">
      <c r="A102" s="2" t="s">
        <v>161</v>
      </c>
      <c r="B102" s="11"/>
      <c r="C102" s="11"/>
      <c r="H102" s="10"/>
      <c r="I102" s="20">
        <f>SUM(I73+I80+I94+I97+I101)</f>
        <v>31189</v>
      </c>
      <c r="J102" s="20">
        <f>SUM(J73+J80+J94+J97+J101)</f>
        <v>0</v>
      </c>
      <c r="K102" s="20">
        <f>SUM(K73+K80+K94+K97+K101)</f>
        <v>29744.17</v>
      </c>
    </row>
    <row r="103" spans="1:11" x14ac:dyDescent="0.25">
      <c r="A103" s="2"/>
      <c r="B103" s="11"/>
      <c r="C103" s="11"/>
      <c r="H103" s="12" t="s">
        <v>62</v>
      </c>
      <c r="I103" s="7">
        <f>SUM(I35-I102)</f>
        <v>286</v>
      </c>
      <c r="J103" s="7">
        <f>SUM(J35-J102)</f>
        <v>0</v>
      </c>
      <c r="K103" s="7">
        <f>SUM(K35-K102)</f>
        <v>1438.0600000000013</v>
      </c>
    </row>
    <row r="108" spans="1:11" x14ac:dyDescent="0.25">
      <c r="J108" s="7"/>
    </row>
    <row r="110" spans="1:11" x14ac:dyDescent="0.25">
      <c r="J110" s="7"/>
    </row>
    <row r="111" spans="1:11" x14ac:dyDescent="0.25">
      <c r="I111" s="4"/>
    </row>
    <row r="112" spans="1:11" x14ac:dyDescent="0.25">
      <c r="I112" s="4"/>
    </row>
    <row r="113" spans="9:9" x14ac:dyDescent="0.25">
      <c r="I113" s="4"/>
    </row>
  </sheetData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2"/>
  <sheetViews>
    <sheetView workbookViewId="0">
      <selection activeCell="I1" sqref="I1"/>
    </sheetView>
  </sheetViews>
  <sheetFormatPr defaultRowHeight="15" x14ac:dyDescent="0.25"/>
  <cols>
    <col min="8" max="8" width="10.5703125" bestFit="1" customWidth="1"/>
    <col min="9" max="9" width="11.5703125" style="17" bestFit="1" customWidth="1"/>
    <col min="10" max="11" width="12.5703125" bestFit="1" customWidth="1"/>
    <col min="12" max="13" width="11.5703125" bestFit="1" customWidth="1"/>
    <col min="15" max="15" width="11.5703125" bestFit="1" customWidth="1"/>
  </cols>
  <sheetData>
    <row r="1" spans="1:22" x14ac:dyDescent="0.25">
      <c r="A1" s="2" t="s">
        <v>145</v>
      </c>
      <c r="I1" s="23" t="s">
        <v>162</v>
      </c>
      <c r="J1" s="3" t="s">
        <v>162</v>
      </c>
      <c r="K1" s="3" t="s">
        <v>125</v>
      </c>
    </row>
    <row r="2" spans="1:22" x14ac:dyDescent="0.25">
      <c r="A2" s="2"/>
      <c r="I2" s="18" t="s">
        <v>95</v>
      </c>
      <c r="J2" s="3" t="s">
        <v>144</v>
      </c>
      <c r="K2" s="3" t="s">
        <v>186</v>
      </c>
    </row>
    <row r="3" spans="1:22" x14ac:dyDescent="0.25">
      <c r="A3" s="1" t="s">
        <v>107</v>
      </c>
      <c r="K3" t="s">
        <v>190</v>
      </c>
    </row>
    <row r="4" spans="1:22" x14ac:dyDescent="0.25">
      <c r="A4" t="s">
        <v>191</v>
      </c>
      <c r="I4" s="4">
        <v>0</v>
      </c>
      <c r="J4" s="4">
        <v>3822.39</v>
      </c>
      <c r="K4" s="4">
        <v>3822.39</v>
      </c>
    </row>
    <row r="5" spans="1:22" x14ac:dyDescent="0.25">
      <c r="A5" t="s">
        <v>192</v>
      </c>
      <c r="I5" s="4">
        <v>0</v>
      </c>
      <c r="J5" s="4">
        <v>75868.53</v>
      </c>
      <c r="K5" s="4">
        <v>75868.53</v>
      </c>
      <c r="M5" s="29"/>
      <c r="N5" s="29"/>
      <c r="O5" s="29"/>
      <c r="P5" s="29"/>
      <c r="Q5" s="29"/>
      <c r="R5" s="29"/>
    </row>
    <row r="6" spans="1:22" x14ac:dyDescent="0.25">
      <c r="A6" t="s">
        <v>193</v>
      </c>
      <c r="I6" s="4">
        <v>0</v>
      </c>
      <c r="J6" s="4">
        <v>5</v>
      </c>
      <c r="K6" s="4">
        <v>5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17.25" x14ac:dyDescent="0.4">
      <c r="A7" s="2" t="s">
        <v>194</v>
      </c>
      <c r="B7" s="11"/>
      <c r="C7" s="11"/>
      <c r="D7" s="11"/>
      <c r="E7" s="11"/>
      <c r="F7" s="11"/>
      <c r="G7" s="11"/>
      <c r="I7" s="20">
        <f>SUM(I4:I6)</f>
        <v>0</v>
      </c>
      <c r="J7" s="20">
        <f>SUM(J4:J6)</f>
        <v>79695.92</v>
      </c>
      <c r="K7" s="20">
        <f>SUM(K4:K6)</f>
        <v>79695.92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5">
      <c r="A8" s="2"/>
      <c r="B8" s="11"/>
      <c r="C8" s="11"/>
      <c r="D8" s="11"/>
      <c r="E8" s="11"/>
      <c r="F8" s="11"/>
      <c r="G8" s="11"/>
      <c r="J8" s="4"/>
      <c r="K8" s="4"/>
      <c r="L8" s="29"/>
      <c r="Q8" s="29"/>
      <c r="R8" s="29"/>
      <c r="S8" s="29"/>
      <c r="T8" s="29"/>
      <c r="U8" s="29"/>
      <c r="V8" s="29"/>
    </row>
    <row r="9" spans="1:22" x14ac:dyDescent="0.25">
      <c r="A9" s="2" t="s">
        <v>179</v>
      </c>
      <c r="J9" s="4"/>
      <c r="K9" s="4"/>
      <c r="N9" s="3" t="s">
        <v>172</v>
      </c>
    </row>
    <row r="10" spans="1:22" x14ac:dyDescent="0.25">
      <c r="A10" s="2" t="s">
        <v>82</v>
      </c>
      <c r="I10" s="30"/>
      <c r="J10" s="31"/>
      <c r="K10" s="31"/>
      <c r="M10" s="25" t="s">
        <v>164</v>
      </c>
      <c r="N10" s="28" t="s">
        <v>169</v>
      </c>
      <c r="O10" s="25" t="s">
        <v>165</v>
      </c>
    </row>
    <row r="11" spans="1:22" x14ac:dyDescent="0.25">
      <c r="A11" t="s">
        <v>174</v>
      </c>
      <c r="I11" s="30">
        <v>35000</v>
      </c>
      <c r="J11" s="31"/>
      <c r="K11" s="31">
        <v>27461.89</v>
      </c>
      <c r="M11" s="17">
        <f>I11</f>
        <v>35000</v>
      </c>
      <c r="N11" s="27"/>
      <c r="O11" s="17">
        <f>I12</f>
        <v>30500</v>
      </c>
      <c r="P11" t="s">
        <v>166</v>
      </c>
    </row>
    <row r="12" spans="1:22" x14ac:dyDescent="0.25">
      <c r="A12" t="s">
        <v>175</v>
      </c>
      <c r="I12" s="30">
        <v>30500</v>
      </c>
      <c r="J12" s="31"/>
      <c r="K12" s="31">
        <v>41543.53</v>
      </c>
      <c r="M12" s="24">
        <f>I29</f>
        <v>12000</v>
      </c>
      <c r="N12" s="27"/>
      <c r="O12" s="24">
        <f>I30</f>
        <v>10650</v>
      </c>
      <c r="P12" t="s">
        <v>167</v>
      </c>
    </row>
    <row r="13" spans="1:22" x14ac:dyDescent="0.25">
      <c r="A13" t="s">
        <v>43</v>
      </c>
      <c r="I13" s="30">
        <v>2200</v>
      </c>
      <c r="J13" s="31"/>
      <c r="K13" s="31">
        <v>2400</v>
      </c>
      <c r="M13" s="19">
        <f>M11-M12</f>
        <v>23000</v>
      </c>
      <c r="N13" s="19"/>
      <c r="O13" s="19">
        <f t="shared" ref="O13" si="0">O11-O12</f>
        <v>19850</v>
      </c>
      <c r="P13" s="1" t="s">
        <v>168</v>
      </c>
    </row>
    <row r="14" spans="1:22" x14ac:dyDescent="0.25">
      <c r="A14" t="s">
        <v>134</v>
      </c>
      <c r="I14" s="30">
        <v>600</v>
      </c>
      <c r="J14" s="31"/>
      <c r="K14" s="31">
        <v>856.28</v>
      </c>
      <c r="N14" s="27"/>
    </row>
    <row r="15" spans="1:22" x14ac:dyDescent="0.25">
      <c r="A15" t="s">
        <v>141</v>
      </c>
      <c r="I15" s="30"/>
      <c r="J15" s="31"/>
      <c r="K15" s="31">
        <v>1940</v>
      </c>
      <c r="M15" s="4">
        <f>K11</f>
        <v>27461.89</v>
      </c>
      <c r="N15" s="3" t="s">
        <v>170</v>
      </c>
      <c r="O15" s="4">
        <f>K12</f>
        <v>41543.53</v>
      </c>
    </row>
    <row r="16" spans="1:22" ht="17.25" x14ac:dyDescent="0.4">
      <c r="A16" t="s">
        <v>130</v>
      </c>
      <c r="I16" s="30"/>
      <c r="J16" s="31"/>
      <c r="K16" s="31">
        <v>500</v>
      </c>
      <c r="M16" s="14">
        <f>K29</f>
        <v>12142.64</v>
      </c>
      <c r="N16" s="26"/>
      <c r="O16" s="14">
        <f>K30</f>
        <v>15563.23</v>
      </c>
    </row>
    <row r="17" spans="1:16" x14ac:dyDescent="0.25">
      <c r="A17" t="s">
        <v>177</v>
      </c>
      <c r="I17" s="30"/>
      <c r="J17" s="31"/>
      <c r="K17" s="31">
        <v>125.4</v>
      </c>
      <c r="M17" s="4">
        <f>M15-M16</f>
        <v>15319.25</v>
      </c>
      <c r="N17" s="4"/>
      <c r="O17" s="4">
        <f t="shared" ref="O17" si="1">O15-O16</f>
        <v>25980.3</v>
      </c>
      <c r="P17" t="s">
        <v>168</v>
      </c>
    </row>
    <row r="18" spans="1:16" x14ac:dyDescent="0.25">
      <c r="A18" t="s">
        <v>178</v>
      </c>
      <c r="I18" s="30"/>
      <c r="J18" s="31"/>
      <c r="K18" s="31">
        <v>6</v>
      </c>
    </row>
    <row r="19" spans="1:16" x14ac:dyDescent="0.25">
      <c r="A19" t="s">
        <v>142</v>
      </c>
      <c r="I19" s="30"/>
      <c r="J19" s="31"/>
      <c r="K19" s="31">
        <v>700</v>
      </c>
      <c r="M19" s="4">
        <v>32319.33</v>
      </c>
      <c r="N19" s="3" t="s">
        <v>171</v>
      </c>
      <c r="O19" s="4">
        <v>30972.42</v>
      </c>
    </row>
    <row r="20" spans="1:16" ht="17.25" x14ac:dyDescent="0.4">
      <c r="A20" t="s">
        <v>180</v>
      </c>
      <c r="I20" s="30"/>
      <c r="J20" s="31"/>
      <c r="K20" s="31">
        <v>95</v>
      </c>
      <c r="M20" s="14">
        <v>12066.38</v>
      </c>
      <c r="N20" s="26"/>
      <c r="O20" s="14">
        <v>7318.25</v>
      </c>
    </row>
    <row r="21" spans="1:16" ht="17.25" x14ac:dyDescent="0.4">
      <c r="A21" t="s">
        <v>196</v>
      </c>
      <c r="I21" s="30">
        <v>1500</v>
      </c>
      <c r="J21" s="31"/>
      <c r="K21" s="31"/>
      <c r="M21" s="14"/>
      <c r="N21" s="26"/>
      <c r="O21" s="14"/>
    </row>
    <row r="22" spans="1:16" x14ac:dyDescent="0.25">
      <c r="A22" t="s">
        <v>195</v>
      </c>
      <c r="I22" s="30"/>
      <c r="J22" s="31"/>
      <c r="K22" s="31">
        <v>25000</v>
      </c>
      <c r="M22" s="4">
        <f>M19-M20</f>
        <v>20252.950000000004</v>
      </c>
      <c r="N22" s="4"/>
      <c r="O22" s="4">
        <f t="shared" ref="O22" si="2">O19-O20</f>
        <v>23654.17</v>
      </c>
      <c r="P22" t="s">
        <v>168</v>
      </c>
    </row>
    <row r="23" spans="1:16" x14ac:dyDescent="0.25">
      <c r="A23" s="2" t="s">
        <v>159</v>
      </c>
      <c r="F23" s="1"/>
      <c r="G23" s="1"/>
      <c r="H23" s="10"/>
      <c r="I23" s="32">
        <f>SUM(I11:I22)</f>
        <v>69800</v>
      </c>
      <c r="J23" s="33">
        <f>SUM(J11:J22)</f>
        <v>0</v>
      </c>
      <c r="K23" s="33">
        <f>SUM(K11:K22)</f>
        <v>100628.09999999999</v>
      </c>
    </row>
    <row r="24" spans="1:16" x14ac:dyDescent="0.25">
      <c r="A24" t="s">
        <v>87</v>
      </c>
      <c r="F24" s="1"/>
      <c r="G24" s="1"/>
      <c r="H24" s="10"/>
      <c r="I24" s="30"/>
      <c r="J24" s="31"/>
      <c r="K24" s="31"/>
    </row>
    <row r="25" spans="1:16" x14ac:dyDescent="0.25">
      <c r="A25" s="2" t="s">
        <v>197</v>
      </c>
      <c r="F25" s="1"/>
      <c r="G25" s="1"/>
      <c r="H25" s="10"/>
      <c r="I25" s="34">
        <f>I23+I24</f>
        <v>69800</v>
      </c>
      <c r="J25" s="35">
        <f>SUM(J23+J24)</f>
        <v>0</v>
      </c>
      <c r="K25" s="35">
        <f>SUM(K23+K24)</f>
        <v>100628.09999999999</v>
      </c>
    </row>
    <row r="26" spans="1:16" x14ac:dyDescent="0.25">
      <c r="A26" s="1"/>
      <c r="F26" s="1"/>
      <c r="G26" s="1"/>
      <c r="H26" s="10"/>
      <c r="I26" s="32"/>
      <c r="J26" s="31"/>
      <c r="K26" s="31"/>
    </row>
    <row r="27" spans="1:16" x14ac:dyDescent="0.25">
      <c r="A27" s="2" t="s">
        <v>44</v>
      </c>
      <c r="I27" s="30"/>
      <c r="J27" s="31"/>
      <c r="K27" s="31"/>
    </row>
    <row r="28" spans="1:16" x14ac:dyDescent="0.25">
      <c r="A28" s="1" t="s">
        <v>84</v>
      </c>
      <c r="I28" s="30"/>
      <c r="J28" s="31"/>
      <c r="K28" s="31"/>
    </row>
    <row r="29" spans="1:16" x14ac:dyDescent="0.25">
      <c r="A29" t="s">
        <v>174</v>
      </c>
      <c r="I29" s="30">
        <v>12000</v>
      </c>
      <c r="J29" s="31"/>
      <c r="K29" s="31">
        <v>12142.64</v>
      </c>
    </row>
    <row r="30" spans="1:16" x14ac:dyDescent="0.25">
      <c r="A30" t="s">
        <v>175</v>
      </c>
      <c r="I30" s="30">
        <v>10650</v>
      </c>
      <c r="J30" s="31"/>
      <c r="K30" s="31">
        <v>15563.23</v>
      </c>
    </row>
    <row r="31" spans="1:16" x14ac:dyDescent="0.25">
      <c r="H31" s="10" t="s">
        <v>85</v>
      </c>
      <c r="I31" s="32">
        <f>SUM(I29:I30)</f>
        <v>22650</v>
      </c>
      <c r="J31" s="33">
        <f>SUM(J29:J30)</f>
        <v>0</v>
      </c>
      <c r="K31" s="33">
        <f>SUM(K29:K30)</f>
        <v>27705.87</v>
      </c>
    </row>
    <row r="32" spans="1:16" x14ac:dyDescent="0.25">
      <c r="A32" s="1" t="s">
        <v>45</v>
      </c>
      <c r="I32" s="32"/>
      <c r="J32" s="29"/>
      <c r="K32" s="29"/>
    </row>
    <row r="33" spans="1:11" x14ac:dyDescent="0.25">
      <c r="A33" t="s">
        <v>156</v>
      </c>
      <c r="I33" s="30">
        <v>10000</v>
      </c>
      <c r="J33" s="31"/>
      <c r="K33" s="31">
        <v>13950</v>
      </c>
    </row>
    <row r="34" spans="1:11" x14ac:dyDescent="0.25">
      <c r="A34" t="s">
        <v>123</v>
      </c>
      <c r="I34" s="30">
        <v>1000</v>
      </c>
      <c r="J34" s="31"/>
      <c r="K34" s="31">
        <v>500</v>
      </c>
    </row>
    <row r="35" spans="1:11" x14ac:dyDescent="0.25">
      <c r="A35" t="s">
        <v>133</v>
      </c>
      <c r="I35" s="30">
        <v>1000</v>
      </c>
      <c r="J35" s="31"/>
      <c r="K35" s="31">
        <v>500</v>
      </c>
    </row>
    <row r="36" spans="1:11" x14ac:dyDescent="0.25">
      <c r="A36" t="s">
        <v>147</v>
      </c>
      <c r="I36" s="30">
        <v>1000</v>
      </c>
      <c r="J36" s="31"/>
      <c r="K36" s="31"/>
    </row>
    <row r="37" spans="1:11" x14ac:dyDescent="0.25">
      <c r="A37" t="s">
        <v>124</v>
      </c>
      <c r="I37" s="30">
        <v>500</v>
      </c>
      <c r="J37" s="31"/>
      <c r="K37" s="31"/>
    </row>
    <row r="38" spans="1:11" x14ac:dyDescent="0.25">
      <c r="A38" t="s">
        <v>55</v>
      </c>
      <c r="I38" s="30">
        <v>50</v>
      </c>
      <c r="J38" s="31"/>
      <c r="K38" s="31"/>
    </row>
    <row r="39" spans="1:11" x14ac:dyDescent="0.25">
      <c r="A39" t="s">
        <v>46</v>
      </c>
      <c r="I39" s="30"/>
      <c r="J39" s="31"/>
      <c r="K39" s="31"/>
    </row>
    <row r="40" spans="1:11" x14ac:dyDescent="0.25">
      <c r="A40" t="s">
        <v>47</v>
      </c>
      <c r="I40" s="30"/>
      <c r="J40" s="31"/>
      <c r="K40" s="31"/>
    </row>
    <row r="41" spans="1:11" x14ac:dyDescent="0.25">
      <c r="A41" t="s">
        <v>131</v>
      </c>
      <c r="H41" s="4"/>
      <c r="I41" s="30">
        <v>2000</v>
      </c>
      <c r="J41" s="31"/>
      <c r="K41" s="31">
        <v>3150</v>
      </c>
    </row>
    <row r="42" spans="1:11" x14ac:dyDescent="0.25">
      <c r="E42" s="1"/>
      <c r="F42" s="1"/>
      <c r="G42" s="1"/>
      <c r="H42" s="10" t="s">
        <v>56</v>
      </c>
      <c r="I42" s="32">
        <f>SUM(I33:I41)</f>
        <v>15550</v>
      </c>
      <c r="J42" s="33">
        <f>SUM(J33:J41)</f>
        <v>0</v>
      </c>
      <c r="K42" s="33">
        <f>SUM(K33:K41)</f>
        <v>18100</v>
      </c>
    </row>
    <row r="43" spans="1:11" x14ac:dyDescent="0.25">
      <c r="A43" s="1" t="s">
        <v>48</v>
      </c>
      <c r="I43" s="30"/>
      <c r="J43" s="29"/>
      <c r="K43" s="29"/>
    </row>
    <row r="44" spans="1:11" x14ac:dyDescent="0.25">
      <c r="A44" t="s">
        <v>49</v>
      </c>
      <c r="I44" s="30">
        <v>7500</v>
      </c>
      <c r="J44" s="31"/>
      <c r="K44" s="31">
        <v>7480</v>
      </c>
    </row>
    <row r="45" spans="1:11" x14ac:dyDescent="0.25">
      <c r="A45" t="s">
        <v>50</v>
      </c>
      <c r="I45" s="30">
        <v>200</v>
      </c>
      <c r="J45" s="31"/>
      <c r="K45" s="31"/>
    </row>
    <row r="46" spans="1:11" x14ac:dyDescent="0.25">
      <c r="A46" t="s">
        <v>86</v>
      </c>
      <c r="I46" s="30">
        <v>200</v>
      </c>
      <c r="J46" s="31"/>
      <c r="K46" s="31"/>
    </row>
    <row r="47" spans="1:11" x14ac:dyDescent="0.25">
      <c r="A47" t="s">
        <v>51</v>
      </c>
      <c r="I47" s="30"/>
      <c r="J47" s="31"/>
      <c r="K47" s="31"/>
    </row>
    <row r="48" spans="1:11" x14ac:dyDescent="0.25">
      <c r="A48" t="s">
        <v>83</v>
      </c>
      <c r="I48" s="30"/>
      <c r="J48" s="31"/>
      <c r="K48" s="31"/>
    </row>
    <row r="49" spans="1:11" x14ac:dyDescent="0.25">
      <c r="A49" t="s">
        <v>52</v>
      </c>
      <c r="I49" s="30">
        <v>300</v>
      </c>
      <c r="J49" s="31"/>
      <c r="K49" s="31">
        <v>225.05</v>
      </c>
    </row>
    <row r="50" spans="1:11" x14ac:dyDescent="0.25">
      <c r="A50" t="s">
        <v>120</v>
      </c>
      <c r="I50" s="30">
        <v>6000</v>
      </c>
      <c r="J50" s="31"/>
      <c r="K50" s="31">
        <v>7500</v>
      </c>
    </row>
    <row r="51" spans="1:11" x14ac:dyDescent="0.25">
      <c r="A51" t="s">
        <v>198</v>
      </c>
      <c r="I51" s="30">
        <v>1500</v>
      </c>
      <c r="J51" s="31">
        <v>0</v>
      </c>
      <c r="K51" s="31">
        <v>1500</v>
      </c>
    </row>
    <row r="52" spans="1:11" x14ac:dyDescent="0.25">
      <c r="A52" t="s">
        <v>176</v>
      </c>
      <c r="I52" s="30">
        <v>1000</v>
      </c>
      <c r="J52" s="31"/>
      <c r="K52" s="31">
        <v>750</v>
      </c>
    </row>
    <row r="53" spans="1:11" x14ac:dyDescent="0.25">
      <c r="A53" t="s">
        <v>184</v>
      </c>
      <c r="I53" s="30">
        <v>600</v>
      </c>
      <c r="J53" s="31"/>
      <c r="K53" s="31">
        <v>600</v>
      </c>
    </row>
    <row r="54" spans="1:11" x14ac:dyDescent="0.25">
      <c r="A54" t="s">
        <v>132</v>
      </c>
      <c r="I54" s="30">
        <v>400</v>
      </c>
      <c r="J54" s="31"/>
      <c r="K54" s="31">
        <v>400</v>
      </c>
    </row>
    <row r="55" spans="1:11" x14ac:dyDescent="0.25">
      <c r="A55" t="s">
        <v>148</v>
      </c>
      <c r="I55" s="30">
        <v>250</v>
      </c>
      <c r="J55" s="31"/>
      <c r="K55" s="31"/>
    </row>
    <row r="56" spans="1:11" x14ac:dyDescent="0.25">
      <c r="A56" t="s">
        <v>149</v>
      </c>
      <c r="I56" s="30">
        <v>250</v>
      </c>
      <c r="J56" s="31"/>
      <c r="K56" s="31"/>
    </row>
    <row r="57" spans="1:11" x14ac:dyDescent="0.25">
      <c r="A57" t="s">
        <v>150</v>
      </c>
      <c r="I57" s="30">
        <v>250</v>
      </c>
      <c r="J57" s="31"/>
      <c r="K57" s="31"/>
    </row>
    <row r="58" spans="1:11" x14ac:dyDescent="0.25">
      <c r="A58" t="s">
        <v>173</v>
      </c>
      <c r="I58" s="17">
        <v>500</v>
      </c>
    </row>
    <row r="59" spans="1:11" x14ac:dyDescent="0.25">
      <c r="A59" t="s">
        <v>151</v>
      </c>
      <c r="H59" s="4"/>
      <c r="I59" s="30">
        <v>1500</v>
      </c>
      <c r="J59" s="31"/>
      <c r="K59" s="31">
        <v>250</v>
      </c>
    </row>
    <row r="60" spans="1:11" x14ac:dyDescent="0.25">
      <c r="E60" s="1"/>
      <c r="F60" s="1"/>
      <c r="G60" s="1"/>
      <c r="H60" s="10" t="s">
        <v>57</v>
      </c>
      <c r="I60" s="32">
        <f>SUM(I44:I59)</f>
        <v>20450</v>
      </c>
      <c r="J60" s="33">
        <f>SUM(J44:J59)</f>
        <v>0</v>
      </c>
      <c r="K60" s="33">
        <f>SUM(K44:K59)</f>
        <v>18705.05</v>
      </c>
    </row>
    <row r="61" spans="1:11" x14ac:dyDescent="0.25">
      <c r="A61" s="1" t="s">
        <v>53</v>
      </c>
      <c r="I61" s="30"/>
      <c r="J61" s="29"/>
      <c r="K61" s="29"/>
    </row>
    <row r="62" spans="1:11" x14ac:dyDescent="0.25">
      <c r="A62" t="s">
        <v>154</v>
      </c>
      <c r="I62" s="30">
        <v>2000</v>
      </c>
      <c r="J62" s="31"/>
      <c r="K62" s="31">
        <v>3705</v>
      </c>
    </row>
    <row r="63" spans="1:11" x14ac:dyDescent="0.25">
      <c r="A63" t="s">
        <v>153</v>
      </c>
      <c r="H63" s="4"/>
      <c r="I63" s="30">
        <v>1000</v>
      </c>
      <c r="J63" s="31"/>
      <c r="K63" s="31"/>
    </row>
    <row r="64" spans="1:11" x14ac:dyDescent="0.25">
      <c r="A64" t="s">
        <v>152</v>
      </c>
      <c r="H64" s="4"/>
      <c r="I64" s="30">
        <v>1000</v>
      </c>
      <c r="J64" s="31"/>
      <c r="K64" s="31"/>
    </row>
    <row r="65" spans="1:11" x14ac:dyDescent="0.25">
      <c r="A65" t="s">
        <v>131</v>
      </c>
      <c r="I65" s="30">
        <v>1000</v>
      </c>
      <c r="J65" s="31"/>
      <c r="K65" s="31">
        <v>2440</v>
      </c>
    </row>
    <row r="66" spans="1:11" x14ac:dyDescent="0.25">
      <c r="E66" s="1"/>
      <c r="F66" s="1"/>
      <c r="G66" s="1"/>
      <c r="H66" s="10" t="s">
        <v>60</v>
      </c>
      <c r="I66" s="32">
        <f>SUM(I62:I65)</f>
        <v>5000</v>
      </c>
      <c r="J66" s="33">
        <f>SUM(J62:J65)</f>
        <v>0</v>
      </c>
      <c r="K66" s="33">
        <f>SUM(K62:K65)</f>
        <v>6145</v>
      </c>
    </row>
    <row r="67" spans="1:11" x14ac:dyDescent="0.25">
      <c r="A67" s="1" t="s">
        <v>54</v>
      </c>
      <c r="I67" s="30"/>
      <c r="J67" s="29"/>
      <c r="K67" s="29"/>
    </row>
    <row r="68" spans="1:11" x14ac:dyDescent="0.25">
      <c r="A68" t="s">
        <v>155</v>
      </c>
      <c r="I68" s="30">
        <v>1000</v>
      </c>
      <c r="J68" s="31"/>
      <c r="K68" s="31"/>
    </row>
    <row r="69" spans="1:11" x14ac:dyDescent="0.25">
      <c r="A69" t="s">
        <v>131</v>
      </c>
      <c r="I69" s="30">
        <v>2000</v>
      </c>
      <c r="J69" s="31"/>
      <c r="K69" s="31">
        <v>750</v>
      </c>
    </row>
    <row r="70" spans="1:11" x14ac:dyDescent="0.25">
      <c r="E70" s="1"/>
      <c r="F70" s="1"/>
      <c r="G70" s="1"/>
      <c r="H70" s="10" t="s">
        <v>59</v>
      </c>
      <c r="I70" s="32">
        <f>SUM(I68:I69)</f>
        <v>3000</v>
      </c>
      <c r="J70" s="33">
        <f>SUM(J68:J69)</f>
        <v>0</v>
      </c>
      <c r="K70" s="33">
        <f>SUM(K68:K69)</f>
        <v>750</v>
      </c>
    </row>
    <row r="71" spans="1:11" x14ac:dyDescent="0.25">
      <c r="A71" s="1" t="s">
        <v>58</v>
      </c>
      <c r="I71" s="30"/>
      <c r="J71" s="29"/>
      <c r="K71" s="29"/>
    </row>
    <row r="72" spans="1:11" x14ac:dyDescent="0.25">
      <c r="A72" t="s">
        <v>108</v>
      </c>
      <c r="I72" s="30">
        <v>2500</v>
      </c>
      <c r="J72" s="31"/>
      <c r="K72" s="31">
        <v>2500</v>
      </c>
    </row>
    <row r="73" spans="1:11" x14ac:dyDescent="0.25">
      <c r="E73" s="1"/>
      <c r="F73" s="1"/>
      <c r="G73" s="1"/>
      <c r="H73" s="10" t="s">
        <v>61</v>
      </c>
      <c r="I73" s="32">
        <f>SUM(I72:I72)</f>
        <v>2500</v>
      </c>
      <c r="J73" s="33">
        <f>SUM(J72:J72)</f>
        <v>0</v>
      </c>
      <c r="K73" s="33">
        <f>SUM(K72:K72)</f>
        <v>2500</v>
      </c>
    </row>
    <row r="74" spans="1:11" x14ac:dyDescent="0.25">
      <c r="A74" s="1" t="s">
        <v>135</v>
      </c>
      <c r="I74" s="30"/>
      <c r="J74" s="31"/>
      <c r="K74" s="31"/>
    </row>
    <row r="75" spans="1:11" x14ac:dyDescent="0.25">
      <c r="A75" s="27" t="s">
        <v>183</v>
      </c>
      <c r="I75" s="30"/>
      <c r="J75" s="31"/>
      <c r="K75" s="31">
        <v>600</v>
      </c>
    </row>
    <row r="76" spans="1:11" x14ac:dyDescent="0.25">
      <c r="H76" s="10" t="s">
        <v>136</v>
      </c>
      <c r="I76" s="36">
        <f>SUM(I74:I74)</f>
        <v>0</v>
      </c>
      <c r="J76" s="37">
        <f>SUM(J75:J75)</f>
        <v>0</v>
      </c>
      <c r="K76" s="37">
        <f>SUM(K75:K75)</f>
        <v>600</v>
      </c>
    </row>
    <row r="77" spans="1:11" x14ac:dyDescent="0.25">
      <c r="A77" s="1" t="s">
        <v>38</v>
      </c>
      <c r="E77" s="1"/>
      <c r="F77" s="1"/>
      <c r="G77" s="1"/>
      <c r="H77" s="10"/>
      <c r="I77" s="32"/>
      <c r="J77" s="31"/>
      <c r="K77" s="31"/>
    </row>
    <row r="78" spans="1:11" x14ac:dyDescent="0.25">
      <c r="A78" t="s">
        <v>88</v>
      </c>
      <c r="E78" s="1"/>
      <c r="F78" s="1"/>
      <c r="G78" s="1"/>
      <c r="H78" s="10"/>
      <c r="I78" s="17">
        <v>500</v>
      </c>
      <c r="J78" s="4"/>
      <c r="K78" s="4">
        <v>500</v>
      </c>
    </row>
    <row r="79" spans="1:11" x14ac:dyDescent="0.25">
      <c r="A79" t="s">
        <v>89</v>
      </c>
      <c r="E79" s="1"/>
      <c r="F79" s="1"/>
      <c r="G79" s="1"/>
      <c r="H79" s="10"/>
      <c r="I79" s="17">
        <v>25</v>
      </c>
      <c r="J79" s="4"/>
      <c r="K79" s="4">
        <v>5</v>
      </c>
    </row>
    <row r="80" spans="1:11" x14ac:dyDescent="0.25">
      <c r="A80" t="s">
        <v>90</v>
      </c>
      <c r="E80" s="1"/>
      <c r="F80" s="1"/>
      <c r="G80" s="1"/>
      <c r="H80" s="10"/>
      <c r="I80" s="17">
        <v>75</v>
      </c>
      <c r="J80" s="4"/>
      <c r="K80" s="4"/>
    </row>
    <row r="81" spans="1:22" x14ac:dyDescent="0.25">
      <c r="A81" t="s">
        <v>91</v>
      </c>
      <c r="E81" s="1"/>
      <c r="F81" s="1"/>
      <c r="G81" s="1"/>
      <c r="H81" s="10"/>
      <c r="I81" s="17">
        <v>25</v>
      </c>
      <c r="J81" s="4"/>
      <c r="K81" s="4">
        <v>25</v>
      </c>
    </row>
    <row r="82" spans="1:22" x14ac:dyDescent="0.25">
      <c r="A82" t="s">
        <v>92</v>
      </c>
      <c r="E82" s="1"/>
      <c r="F82" s="1"/>
      <c r="G82" s="1"/>
      <c r="H82" s="10"/>
      <c r="I82" s="17">
        <v>25</v>
      </c>
      <c r="J82" s="4"/>
      <c r="K82" s="4">
        <v>28.61</v>
      </c>
    </row>
    <row r="83" spans="1:22" x14ac:dyDescent="0.25">
      <c r="E83" s="1"/>
      <c r="F83" s="1"/>
      <c r="G83" s="1"/>
      <c r="H83" s="10" t="s">
        <v>93</v>
      </c>
      <c r="I83" s="19">
        <f>SUM(I78:I82)</f>
        <v>650</v>
      </c>
      <c r="J83" s="7">
        <f>SUM(J78:J82)</f>
        <v>0</v>
      </c>
      <c r="K83" s="7">
        <f>SUM(K78:K82)</f>
        <v>558.61</v>
      </c>
      <c r="U83" s="19"/>
      <c r="V83" s="7"/>
    </row>
    <row r="84" spans="1:22" x14ac:dyDescent="0.25">
      <c r="A84" s="1" t="s">
        <v>99</v>
      </c>
      <c r="E84" s="1"/>
      <c r="F84" s="1"/>
      <c r="G84" s="1"/>
      <c r="H84" s="10"/>
      <c r="I84" s="19"/>
      <c r="J84" s="7"/>
      <c r="K84" s="7"/>
      <c r="U84" s="19"/>
      <c r="V84" s="7"/>
    </row>
    <row r="85" spans="1:22" x14ac:dyDescent="0.25">
      <c r="A85" s="27" t="s">
        <v>181</v>
      </c>
      <c r="E85" s="1"/>
      <c r="F85" s="1"/>
      <c r="G85" s="1"/>
      <c r="H85" s="10"/>
      <c r="I85" s="38"/>
      <c r="J85" s="39"/>
      <c r="K85" s="39">
        <v>25000</v>
      </c>
      <c r="U85" s="19"/>
      <c r="V85" s="7"/>
    </row>
    <row r="86" spans="1:22" x14ac:dyDescent="0.25">
      <c r="A86" s="27" t="s">
        <v>185</v>
      </c>
      <c r="E86" s="1"/>
      <c r="F86" s="1"/>
      <c r="G86" s="1"/>
      <c r="H86" s="10"/>
      <c r="I86" s="38"/>
      <c r="J86" s="39"/>
      <c r="K86" s="39">
        <v>95</v>
      </c>
      <c r="U86" s="19"/>
      <c r="V86" s="7"/>
    </row>
    <row r="87" spans="1:22" x14ac:dyDescent="0.25">
      <c r="E87" s="1"/>
      <c r="F87" s="1"/>
      <c r="G87" s="1"/>
      <c r="H87" s="10" t="s">
        <v>182</v>
      </c>
      <c r="I87" s="19">
        <f>SUM(I85:I85)</f>
        <v>0</v>
      </c>
      <c r="J87" s="7">
        <f>SUM(J85:J86)</f>
        <v>0</v>
      </c>
      <c r="K87" s="7">
        <f>SUM(K85:K86)</f>
        <v>25095</v>
      </c>
      <c r="U87" s="19"/>
      <c r="V87" s="7"/>
    </row>
    <row r="88" spans="1:22" x14ac:dyDescent="0.25">
      <c r="A88" s="2" t="s">
        <v>199</v>
      </c>
      <c r="B88" s="2"/>
      <c r="C88" s="12"/>
      <c r="D88" s="11"/>
      <c r="E88" s="2"/>
      <c r="F88" s="11"/>
      <c r="I88" s="19">
        <f>SUM(I31+I42+I60+I66+I70+I73+I76+I83+I87)</f>
        <v>69800</v>
      </c>
      <c r="J88" s="7">
        <f>SUM(J31+J42+J60+J66+J70+J73+J76+J83+J87)</f>
        <v>0</v>
      </c>
      <c r="K88" s="7">
        <f>SUM(K31+K42+K60+K66+K70+K73+K76+K83+K87)</f>
        <v>100159.53</v>
      </c>
    </row>
    <row r="89" spans="1:22" x14ac:dyDescent="0.25">
      <c r="A89" s="2" t="s">
        <v>94</v>
      </c>
      <c r="B89" s="2"/>
      <c r="C89" s="12"/>
      <c r="D89" s="11"/>
      <c r="E89" s="2"/>
      <c r="F89" s="11"/>
      <c r="I89" s="19"/>
      <c r="J89" s="4"/>
      <c r="K89" s="4"/>
    </row>
    <row r="90" spans="1:22" ht="17.25" x14ac:dyDescent="0.4">
      <c r="A90" s="2"/>
      <c r="B90" s="2"/>
      <c r="C90" s="12"/>
      <c r="D90" s="11"/>
      <c r="E90" s="2"/>
      <c r="F90" s="11"/>
      <c r="H90" s="12" t="s">
        <v>109</v>
      </c>
      <c r="I90" s="21">
        <f>SUM(I88+I89)</f>
        <v>69800</v>
      </c>
      <c r="J90" s="20">
        <f>SUM(J88+J89)</f>
        <v>0</v>
      </c>
      <c r="K90" s="20">
        <f>SUM(K88+K89)</f>
        <v>100159.53</v>
      </c>
    </row>
    <row r="91" spans="1:22" ht="17.25" x14ac:dyDescent="0.4">
      <c r="A91" s="2"/>
      <c r="E91" s="2"/>
      <c r="F91" s="2"/>
      <c r="G91" s="2"/>
      <c r="H91" s="12" t="s">
        <v>81</v>
      </c>
      <c r="I91" s="21">
        <f>SUM(I23-I88)</f>
        <v>0</v>
      </c>
      <c r="J91" s="22">
        <f>SUM(J23-J88)</f>
        <v>0</v>
      </c>
      <c r="K91" s="22">
        <f>SUM(K23-K88)</f>
        <v>468.56999999999243</v>
      </c>
    </row>
    <row r="92" spans="1:22" x14ac:dyDescent="0.25">
      <c r="E92" s="2"/>
      <c r="F92" s="2"/>
      <c r="G92" s="2"/>
      <c r="H92" s="12"/>
      <c r="I92" s="19"/>
    </row>
  </sheetData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Operating (2019-2020)</vt:lpstr>
      <vt:lpstr>Foundation (2019-2020)</vt:lpstr>
      <vt:lpstr>Sheet3</vt:lpstr>
      <vt:lpstr>'Foundation (2019-2020)'!Print_Titles</vt:lpstr>
      <vt:lpstr>'Operating (2019-2020)'!Print_Titles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Almborg</dc:creator>
  <cp:lastModifiedBy>John Almborg</cp:lastModifiedBy>
  <cp:lastPrinted>2019-07-05T03:18:47Z</cp:lastPrinted>
  <dcterms:created xsi:type="dcterms:W3CDTF">2015-06-16T17:16:18Z</dcterms:created>
  <dcterms:modified xsi:type="dcterms:W3CDTF">2019-07-15T02:01:55Z</dcterms:modified>
</cp:coreProperties>
</file>